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05" windowWidth="15480" windowHeight="10050" activeTab="0"/>
  </bookViews>
  <sheets>
    <sheet name="種目別配分状況一覧（新規＋継続）" sheetId="1" r:id="rId1"/>
  </sheets>
  <definedNames>
    <definedName name="_xlnm.Print_Area" localSheetId="0">'種目別配分状況一覧（新規＋継続）'!$A$1:$Q$97</definedName>
  </definedNames>
  <calcPr fullCalcOnLoad="1"/>
</workbook>
</file>

<file path=xl/sharedStrings.xml><?xml version="1.0" encoding="utf-8"?>
<sst xmlns="http://schemas.openxmlformats.org/spreadsheetml/2006/main" count="225" uniqueCount="67">
  <si>
    <t/>
  </si>
  <si>
    <t>研究課題数</t>
  </si>
  <si>
    <t>件</t>
  </si>
  <si>
    <t>合　　　　　計</t>
  </si>
  <si>
    <t>研　究　種　目</t>
  </si>
  <si>
    <t>応　　募</t>
  </si>
  <si>
    <t>採　　択</t>
  </si>
  <si>
    <t>平　　均</t>
  </si>
  <si>
    <t>最　　高</t>
  </si>
  <si>
    <t xml:space="preserve"> 科学研究費</t>
  </si>
  <si>
    <t>　　奨励研究</t>
  </si>
  <si>
    <t xml:space="preserve"> 特別研究員奨励費</t>
  </si>
  <si>
    <t>配分額</t>
  </si>
  <si>
    <t>千円</t>
  </si>
  <si>
    <t xml:space="preserve"> 研究成果公開促進費</t>
  </si>
  <si>
    <t>　　新学術領域研究</t>
  </si>
  <si>
    <t>　　特別推進研究　</t>
  </si>
  <si>
    <t>　　研究活動スタート支援　　</t>
  </si>
  <si>
    <t>（注１）　本資料は、今年度採択された新規課題に既に採択されている継続課題を加え集計したもの。</t>
  </si>
  <si>
    <t>（注２）　〔　　〕内は、前年度を示す。</t>
  </si>
  <si>
    <t>（注３）　【　　】内は、間接経費（外数）。</t>
  </si>
  <si>
    <t>〔</t>
  </si>
  <si>
    <t>〕</t>
  </si>
  <si>
    <t>【</t>
  </si>
  <si>
    <t>】</t>
  </si>
  <si>
    <t>〔</t>
  </si>
  <si>
    <t>〕</t>
  </si>
  <si>
    <t>【</t>
  </si>
  <si>
    <t>】</t>
  </si>
  <si>
    <t>〔</t>
  </si>
  <si>
    <t>〕</t>
  </si>
  <si>
    <t>　　　（研究領域提案型）</t>
  </si>
  <si>
    <t>【</t>
  </si>
  <si>
    <t>】</t>
  </si>
  <si>
    <t>　　基盤研究（Ａ）</t>
  </si>
  <si>
    <t>〔</t>
  </si>
  <si>
    <t>〕</t>
  </si>
  <si>
    <t>【</t>
  </si>
  <si>
    <t>】</t>
  </si>
  <si>
    <t>〔</t>
  </si>
  <si>
    <t>〕</t>
  </si>
  <si>
    <t>【</t>
  </si>
  <si>
    <t>】</t>
  </si>
  <si>
    <t>〔</t>
  </si>
  <si>
    <t>〕</t>
  </si>
  <si>
    <t>【</t>
  </si>
  <si>
    <t>】</t>
  </si>
  <si>
    <t>〔</t>
  </si>
  <si>
    <t>〕</t>
  </si>
  <si>
    <t>【</t>
  </si>
  <si>
    <t>】</t>
  </si>
  <si>
    <t>〔</t>
  </si>
  <si>
    <t>〕</t>
  </si>
  <si>
    <t>【</t>
  </si>
  <si>
    <t>】</t>
  </si>
  <si>
    <t>１課題当たりの配分額</t>
  </si>
  <si>
    <t>　　基盤研究（Ｂ） ＊１</t>
  </si>
  <si>
    <t>　　基盤研究（Ｃ）　＊２</t>
  </si>
  <si>
    <t>　　挑戦的萌芽研究　＊２</t>
  </si>
  <si>
    <t>　　若手研究（Ａ）　＊１</t>
  </si>
  <si>
    <t>　　若手研究（Ｂ）　＊２</t>
  </si>
  <si>
    <t>科研費（補助金分・基金分）配分状況一覧（平成２７年度　新規採択＋継続分）</t>
  </si>
  <si>
    <t>（注６）　「新学術領域研究（研究領域提案型）『生命科学系３分野支援活動』」、「特設分野研究」、「特別研究促進費」及び「特定奨励費」は除く。</t>
  </si>
  <si>
    <t>（注５）　＊２のうち、平成２３年度以降の採択課題は基金化研究種目であるため、「配分額」欄及び「1課題あたりの配分額」欄には平成２７年度の当初計画に対
　　　　　する配分額を計上。</t>
  </si>
  <si>
    <t>（注４）　＊１のうち、平成２４～２６年度採択課題は一部基金を措置しているため、「配分額」欄及び「1課題あたりの配分額」欄には平成２７年度の当初計画に対
　　　　　する配分額を計上。</t>
  </si>
  <si>
    <t>　　基盤研究（Ｓ）</t>
  </si>
  <si>
    <t>平成27年11月現在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</si>
</sst>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_ "/>
    <numFmt numFmtId="186" formatCode="#,##0.0_ "/>
    <numFmt numFmtId="187" formatCode="#,##0_);[Red]\(#,##0\)"/>
    <numFmt numFmtId="188" formatCode="0.0_);[Red]\(0.0\)"/>
    <numFmt numFmtId="189" formatCode="0.0_ "/>
    <numFmt numFmtId="190" formatCode="_ * #,##0.0_ ;_ * \-#,##0.0_ ;_ * &quot;-&quot;_ ;_ @_ "/>
    <numFmt numFmtId="191" formatCode="_ * #,##0.0_ ;_ * \-#,##0.0_ ;_ * &quot;-&quot;?_ ;_ @_ "/>
    <numFmt numFmtId="192" formatCode="_(* #,##0.0_);_(* \(#,##0.0\);_(* &quot;-&quot;_);_(@_)"/>
    <numFmt numFmtId="193" formatCode="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4"/>
      <color indexed="8"/>
      <name val="ＭＳ Ｐゴシック"/>
      <family val="3"/>
    </font>
    <font>
      <b/>
      <sz val="22"/>
      <color indexed="8"/>
      <name val="ＭＳ Ｐゴシック"/>
      <family val="3"/>
    </font>
    <font>
      <sz val="12"/>
      <color indexed="8"/>
      <name val="ＭＳ Ｐゴシック"/>
      <family val="3"/>
    </font>
    <font>
      <sz val="24"/>
      <color indexed="8"/>
      <name val="ＭＳ Ｐゴシック"/>
      <family val="3"/>
    </font>
    <font>
      <sz val="22"/>
      <color indexed="8"/>
      <name val="ＭＳ Ｐゴシック"/>
      <family val="3"/>
    </font>
    <font>
      <sz val="20"/>
      <color indexed="8"/>
      <name val="ＭＳ Ｐゴシック"/>
      <family val="3"/>
    </font>
    <font>
      <sz val="16"/>
      <color indexed="8"/>
      <name val="ＭＳ Ｐゴシック"/>
      <family val="3"/>
    </font>
    <font>
      <sz val="15"/>
      <color indexed="8"/>
      <name val="ＭＳ Ｐゴシック"/>
      <family val="3"/>
    </font>
    <font>
      <b/>
      <sz val="15"/>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184" fontId="4" fillId="0" borderId="0" xfId="0" applyNumberFormat="1" applyFont="1" applyFill="1" applyBorder="1" applyAlignment="1">
      <alignment vertical="center"/>
    </xf>
    <xf numFmtId="184" fontId="4" fillId="0" borderId="0" xfId="0" applyNumberFormat="1" applyFont="1" applyFill="1" applyBorder="1" applyAlignment="1">
      <alignment horizontal="left" vertical="center"/>
    </xf>
    <xf numFmtId="184" fontId="4" fillId="0" borderId="0" xfId="0" applyNumberFormat="1" applyFont="1" applyFill="1" applyBorder="1" applyAlignment="1">
      <alignment horizontal="right" vertical="center"/>
    </xf>
    <xf numFmtId="187" fontId="4" fillId="0" borderId="0" xfId="0" applyNumberFormat="1" applyFont="1" applyFill="1" applyBorder="1" applyAlignment="1">
      <alignment vertical="center"/>
    </xf>
    <xf numFmtId="187"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184" fontId="7" fillId="0" borderId="0" xfId="0" applyNumberFormat="1" applyFont="1" applyFill="1" applyAlignment="1">
      <alignment vertical="center"/>
    </xf>
    <xf numFmtId="184"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0" fontId="9"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7" fillId="0" borderId="0" xfId="0" applyFont="1" applyFill="1" applyAlignment="1">
      <alignment horizontal="center" vertical="center"/>
    </xf>
    <xf numFmtId="0" fontId="4" fillId="0" borderId="0" xfId="0" applyFont="1" applyFill="1" applyAlignment="1">
      <alignment horizontal="right" vertical="center"/>
    </xf>
    <xf numFmtId="184" fontId="4" fillId="0" borderId="0" xfId="0" applyNumberFormat="1" applyFont="1" applyFill="1" applyAlignment="1">
      <alignment vertical="center"/>
    </xf>
    <xf numFmtId="184" fontId="4" fillId="0" borderId="0" xfId="0" applyNumberFormat="1" applyFont="1" applyFill="1" applyAlignment="1">
      <alignment horizontal="right" vertical="center"/>
    </xf>
    <xf numFmtId="0" fontId="12" fillId="0" borderId="0" xfId="0" applyFont="1" applyFill="1" applyAlignment="1">
      <alignment vertical="center"/>
    </xf>
    <xf numFmtId="0" fontId="12" fillId="0" borderId="10" xfId="0" applyFont="1" applyFill="1" applyBorder="1" applyAlignment="1">
      <alignment horizontal="center" vertical="center"/>
    </xf>
    <xf numFmtId="0" fontId="12" fillId="0" borderId="11" xfId="0" applyFont="1" applyFill="1" applyBorder="1" applyAlignment="1">
      <alignment/>
    </xf>
    <xf numFmtId="0" fontId="12" fillId="0" borderId="12" xfId="0" applyFont="1" applyFill="1" applyBorder="1" applyAlignment="1">
      <alignment horizontal="center"/>
    </xf>
    <xf numFmtId="0" fontId="12" fillId="0" borderId="13" xfId="0" applyFont="1" applyFill="1" applyBorder="1" applyAlignment="1">
      <alignment horizontal="right"/>
    </xf>
    <xf numFmtId="49" fontId="12" fillId="0" borderId="13" xfId="0" applyNumberFormat="1" applyFont="1" applyFill="1" applyBorder="1" applyAlignment="1">
      <alignment horizontal="right"/>
    </xf>
    <xf numFmtId="49" fontId="12" fillId="0" borderId="12" xfId="0" applyNumberFormat="1" applyFont="1" applyFill="1" applyBorder="1" applyAlignment="1">
      <alignment horizontal="left"/>
    </xf>
    <xf numFmtId="49" fontId="12" fillId="0" borderId="11" xfId="0" applyNumberFormat="1" applyFont="1" applyFill="1" applyBorder="1" applyAlignment="1">
      <alignment horizontal="right"/>
    </xf>
    <xf numFmtId="0" fontId="12" fillId="0" borderId="11" xfId="0" applyFont="1" applyFill="1" applyBorder="1" applyAlignment="1">
      <alignment horizontal="right"/>
    </xf>
    <xf numFmtId="0" fontId="12" fillId="0" borderId="12" xfId="0" applyFont="1" applyFill="1" applyBorder="1" applyAlignment="1">
      <alignment horizontal="left"/>
    </xf>
    <xf numFmtId="0" fontId="12" fillId="0" borderId="0" xfId="0" applyFont="1" applyFill="1" applyAlignment="1">
      <alignment/>
    </xf>
    <xf numFmtId="0" fontId="13" fillId="0" borderId="10" xfId="0" applyFont="1" applyFill="1" applyBorder="1" applyAlignment="1">
      <alignment horizontal="left" vertical="center"/>
    </xf>
    <xf numFmtId="0" fontId="12" fillId="0" borderId="0" xfId="0" applyFont="1" applyFill="1" applyBorder="1" applyAlignment="1">
      <alignment horizontal="right" vertical="center"/>
    </xf>
    <xf numFmtId="187" fontId="5" fillId="0" borderId="0" xfId="0" applyNumberFormat="1" applyFont="1" applyFill="1" applyBorder="1" applyAlignment="1">
      <alignment horizontal="right" vertical="center"/>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right" vertical="center"/>
    </xf>
    <xf numFmtId="49" fontId="12" fillId="0" borderId="14"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14" xfId="0" applyFont="1" applyFill="1" applyBorder="1" applyAlignment="1">
      <alignment vertical="center"/>
    </xf>
    <xf numFmtId="187" fontId="13" fillId="0" borderId="0" xfId="0" applyNumberFormat="1" applyFont="1" applyFill="1" applyBorder="1" applyAlignment="1">
      <alignment horizontal="right" vertical="center"/>
    </xf>
    <xf numFmtId="184" fontId="13" fillId="0" borderId="10" xfId="0" applyNumberFormat="1" applyFont="1" applyFill="1" applyBorder="1" applyAlignment="1">
      <alignment horizontal="left" vertical="center"/>
    </xf>
    <xf numFmtId="184" fontId="13" fillId="0" borderId="0" xfId="0" applyNumberFormat="1" applyFont="1" applyFill="1" applyBorder="1" applyAlignment="1">
      <alignment horizontal="right" vertical="center"/>
    </xf>
    <xf numFmtId="184" fontId="13" fillId="0" borderId="14" xfId="0" applyNumberFormat="1" applyFont="1" applyFill="1" applyBorder="1" applyAlignment="1">
      <alignment horizontal="right" vertical="center"/>
    </xf>
    <xf numFmtId="0" fontId="13" fillId="0" borderId="14" xfId="0" applyFont="1" applyFill="1" applyBorder="1" applyAlignment="1">
      <alignment horizontal="right" vertical="center"/>
    </xf>
    <xf numFmtId="187" fontId="12" fillId="0" borderId="0" xfId="0" applyNumberFormat="1" applyFont="1" applyFill="1" applyBorder="1" applyAlignment="1">
      <alignment horizontal="right" vertical="center"/>
    </xf>
    <xf numFmtId="184" fontId="12" fillId="0" borderId="10" xfId="0" applyNumberFormat="1" applyFont="1" applyFill="1" applyBorder="1" applyAlignment="1">
      <alignment horizontal="left" vertical="center"/>
    </xf>
    <xf numFmtId="184" fontId="12" fillId="0" borderId="0"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right" vertical="center"/>
    </xf>
    <xf numFmtId="187" fontId="12" fillId="0" borderId="16" xfId="0" applyNumberFormat="1" applyFont="1" applyFill="1" applyBorder="1" applyAlignment="1">
      <alignment horizontal="right" vertical="center"/>
    </xf>
    <xf numFmtId="49" fontId="12" fillId="0" borderId="15" xfId="0" applyNumberFormat="1" applyFont="1" applyFill="1" applyBorder="1" applyAlignment="1">
      <alignment horizontal="left" vertical="center"/>
    </xf>
    <xf numFmtId="49" fontId="12" fillId="0" borderId="16" xfId="0" applyNumberFormat="1" applyFont="1" applyFill="1" applyBorder="1" applyAlignment="1">
      <alignment horizontal="right" vertical="center"/>
    </xf>
    <xf numFmtId="187"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right" vertical="center"/>
    </xf>
    <xf numFmtId="0" fontId="12" fillId="0" borderId="17" xfId="0" applyFont="1" applyFill="1" applyBorder="1" applyAlignment="1">
      <alignment horizontal="right" vertical="center"/>
    </xf>
    <xf numFmtId="0" fontId="12" fillId="0" borderId="15" xfId="0" applyFont="1" applyFill="1" applyBorder="1" applyAlignment="1">
      <alignment horizontal="left" vertical="center"/>
    </xf>
    <xf numFmtId="0" fontId="12" fillId="0" borderId="18" xfId="0" applyFont="1" applyFill="1" applyBorder="1" applyAlignment="1">
      <alignment vertical="center"/>
    </xf>
    <xf numFmtId="0" fontId="12" fillId="0" borderId="13" xfId="0" applyFont="1" applyFill="1" applyBorder="1" applyAlignment="1">
      <alignment horizontal="right" vertical="center"/>
    </xf>
    <xf numFmtId="187" fontId="12" fillId="0" borderId="13" xfId="0" applyNumberFormat="1" applyFont="1" applyFill="1" applyBorder="1" applyAlignment="1">
      <alignment horizontal="right" vertical="center"/>
    </xf>
    <xf numFmtId="184" fontId="12" fillId="0" borderId="12" xfId="0" applyNumberFormat="1" applyFont="1" applyFill="1" applyBorder="1" applyAlignment="1">
      <alignment horizontal="left" vertical="center"/>
    </xf>
    <xf numFmtId="184" fontId="12" fillId="0" borderId="13" xfId="0" applyNumberFormat="1" applyFont="1" applyFill="1" applyBorder="1" applyAlignment="1">
      <alignment horizontal="right" vertical="center"/>
    </xf>
    <xf numFmtId="187" fontId="12" fillId="0" borderId="13" xfId="0" applyNumberFormat="1" applyFont="1" applyFill="1" applyBorder="1" applyAlignment="1">
      <alignment vertical="center"/>
    </xf>
    <xf numFmtId="184" fontId="12" fillId="0" borderId="11"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187" fontId="5" fillId="0" borderId="0" xfId="0" applyNumberFormat="1" applyFont="1" applyFill="1" applyBorder="1" applyAlignment="1">
      <alignment vertical="center"/>
    </xf>
    <xf numFmtId="181" fontId="12" fillId="0" borderId="14" xfId="49" applyFont="1" applyFill="1" applyBorder="1" applyAlignment="1">
      <alignment vertical="center"/>
    </xf>
    <xf numFmtId="181" fontId="12" fillId="0" borderId="18" xfId="49" applyFont="1" applyFill="1" applyBorder="1" applyAlignment="1">
      <alignment vertical="center"/>
    </xf>
    <xf numFmtId="181" fontId="12" fillId="0" borderId="0" xfId="49" applyFont="1" applyFill="1" applyBorder="1" applyAlignment="1">
      <alignment horizontal="right" vertical="center"/>
    </xf>
    <xf numFmtId="181" fontId="13" fillId="0" borderId="0" xfId="49" applyFont="1" applyFill="1" applyBorder="1" applyAlignment="1">
      <alignment vertical="center"/>
    </xf>
    <xf numFmtId="181" fontId="13" fillId="0" borderId="10" xfId="49" applyFont="1" applyFill="1" applyBorder="1" applyAlignment="1">
      <alignment horizontal="left" vertical="center"/>
    </xf>
    <xf numFmtId="181" fontId="13" fillId="0" borderId="0" xfId="49" applyFont="1" applyFill="1" applyBorder="1" applyAlignment="1">
      <alignment horizontal="right" vertical="center"/>
    </xf>
    <xf numFmtId="181" fontId="13" fillId="0" borderId="14" xfId="49" applyFont="1" applyFill="1" applyBorder="1" applyAlignment="1">
      <alignment horizontal="right" vertical="center"/>
    </xf>
    <xf numFmtId="181" fontId="12" fillId="0" borderId="10" xfId="49" applyFont="1" applyFill="1" applyBorder="1" applyAlignment="1">
      <alignment horizontal="left" vertical="center"/>
    </xf>
    <xf numFmtId="181" fontId="12" fillId="0" borderId="0" xfId="49" applyFont="1" applyFill="1" applyAlignment="1">
      <alignment vertical="center"/>
    </xf>
    <xf numFmtId="187" fontId="12" fillId="0" borderId="0" xfId="0" applyNumberFormat="1" applyFont="1" applyFill="1" applyBorder="1" applyAlignment="1">
      <alignment vertical="center"/>
    </xf>
    <xf numFmtId="0" fontId="12" fillId="0" borderId="19" xfId="0" applyFont="1" applyFill="1" applyBorder="1" applyAlignment="1">
      <alignment vertical="center"/>
    </xf>
    <xf numFmtId="184" fontId="12" fillId="0" borderId="15" xfId="0" applyNumberFormat="1" applyFont="1" applyFill="1" applyBorder="1" applyAlignment="1">
      <alignment horizontal="left" vertical="center"/>
    </xf>
    <xf numFmtId="184" fontId="12" fillId="0" borderId="16" xfId="0" applyNumberFormat="1" applyFont="1" applyFill="1" applyBorder="1" applyAlignment="1">
      <alignment horizontal="right" vertical="center"/>
    </xf>
    <xf numFmtId="187" fontId="12" fillId="0" borderId="16" xfId="0" applyNumberFormat="1" applyFont="1" applyFill="1" applyBorder="1" applyAlignment="1">
      <alignment vertical="center"/>
    </xf>
    <xf numFmtId="184" fontId="12" fillId="0" borderId="17" xfId="0" applyNumberFormat="1" applyFont="1" applyFill="1" applyBorder="1" applyAlignment="1">
      <alignment horizontal="right" vertical="center"/>
    </xf>
    <xf numFmtId="0" fontId="12" fillId="0" borderId="20" xfId="0" applyFont="1" applyFill="1" applyBorder="1" applyAlignment="1">
      <alignment vertical="center"/>
    </xf>
    <xf numFmtId="184" fontId="12" fillId="0" borderId="13" xfId="0" applyNumberFormat="1" applyFont="1" applyFill="1" applyBorder="1" applyAlignment="1">
      <alignment horizontal="left" vertical="center"/>
    </xf>
    <xf numFmtId="184" fontId="12" fillId="0" borderId="16" xfId="0" applyNumberFormat="1" applyFont="1" applyFill="1" applyBorder="1" applyAlignment="1">
      <alignment horizontal="left" vertical="center"/>
    </xf>
    <xf numFmtId="0" fontId="13" fillId="0" borderId="18"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0" xfId="0" applyFont="1" applyFill="1" applyBorder="1" applyAlignment="1">
      <alignment vertical="center"/>
    </xf>
    <xf numFmtId="0" fontId="12" fillId="0" borderId="17" xfId="0" applyFont="1" applyFill="1" applyBorder="1" applyAlignment="1">
      <alignment vertical="center"/>
    </xf>
    <xf numFmtId="0" fontId="12" fillId="0" borderId="15"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187" fontId="12" fillId="0" borderId="23" xfId="0" applyNumberFormat="1" applyFont="1" applyFill="1" applyBorder="1" applyAlignment="1">
      <alignment horizontal="right" vertical="center"/>
    </xf>
    <xf numFmtId="184" fontId="12" fillId="0" borderId="22" xfId="0" applyNumberFormat="1" applyFont="1" applyFill="1" applyBorder="1" applyAlignment="1">
      <alignment horizontal="left" vertical="center"/>
    </xf>
    <xf numFmtId="184" fontId="12" fillId="0" borderId="23" xfId="0" applyNumberFormat="1" applyFont="1" applyFill="1" applyBorder="1" applyAlignment="1">
      <alignment horizontal="right" vertical="center"/>
    </xf>
    <xf numFmtId="184" fontId="12" fillId="0" borderId="21" xfId="0" applyNumberFormat="1" applyFont="1" applyFill="1" applyBorder="1" applyAlignment="1">
      <alignment horizontal="right" vertical="center"/>
    </xf>
    <xf numFmtId="0" fontId="12" fillId="0" borderId="21" xfId="0" applyFont="1" applyFill="1" applyBorder="1" applyAlignment="1">
      <alignment horizontal="right" vertical="center"/>
    </xf>
    <xf numFmtId="0" fontId="12" fillId="0" borderId="22" xfId="0" applyFont="1" applyFill="1" applyBorder="1" applyAlignment="1">
      <alignment horizontal="left" vertical="center"/>
    </xf>
    <xf numFmtId="187" fontId="13" fillId="0" borderId="10" xfId="0" applyNumberFormat="1" applyFont="1" applyFill="1" applyBorder="1" applyAlignment="1">
      <alignment horizontal="left" vertical="center"/>
    </xf>
    <xf numFmtId="187" fontId="13" fillId="0" borderId="14" xfId="0" applyNumberFormat="1" applyFont="1" applyFill="1" applyBorder="1" applyAlignment="1">
      <alignment horizontal="right" vertical="center"/>
    </xf>
    <xf numFmtId="0" fontId="4" fillId="0" borderId="17"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right" vertical="center"/>
    </xf>
    <xf numFmtId="184" fontId="5" fillId="0" borderId="16" xfId="0" applyNumberFormat="1" applyFont="1" applyFill="1" applyBorder="1" applyAlignment="1">
      <alignment vertical="center"/>
    </xf>
    <xf numFmtId="184" fontId="5" fillId="0" borderId="15" xfId="0" applyNumberFormat="1" applyFont="1" applyFill="1" applyBorder="1" applyAlignment="1">
      <alignment horizontal="left" vertical="center"/>
    </xf>
    <xf numFmtId="184" fontId="5" fillId="0" borderId="16" xfId="0" applyNumberFormat="1" applyFont="1" applyFill="1" applyBorder="1" applyAlignment="1">
      <alignment horizontal="right" vertical="center"/>
    </xf>
    <xf numFmtId="184" fontId="5" fillId="0" borderId="17" xfId="0" applyNumberFormat="1" applyFont="1" applyFill="1" applyBorder="1" applyAlignment="1">
      <alignment horizontal="right" vertical="center"/>
    </xf>
    <xf numFmtId="187" fontId="5" fillId="0" borderId="16" xfId="0" applyNumberFormat="1" applyFont="1" applyFill="1" applyBorder="1" applyAlignment="1">
      <alignment vertical="center"/>
    </xf>
    <xf numFmtId="0" fontId="5" fillId="0" borderId="17" xfId="0" applyFont="1" applyFill="1" applyBorder="1" applyAlignment="1">
      <alignment horizontal="right" vertical="center"/>
    </xf>
    <xf numFmtId="187" fontId="5" fillId="0" borderId="16" xfId="0" applyNumberFormat="1" applyFont="1" applyFill="1" applyBorder="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181" fontId="13" fillId="0" borderId="14" xfId="49" applyFont="1" applyFill="1" applyBorder="1" applyAlignment="1">
      <alignment vertical="center"/>
    </xf>
    <xf numFmtId="0" fontId="7" fillId="0" borderId="0" xfId="0" applyFont="1" applyFill="1" applyBorder="1" applyAlignment="1">
      <alignment horizontal="right" vertical="center"/>
    </xf>
    <xf numFmtId="184" fontId="7" fillId="0" borderId="0" xfId="0" applyNumberFormat="1" applyFont="1" applyFill="1" applyBorder="1" applyAlignment="1">
      <alignment vertical="center"/>
    </xf>
    <xf numFmtId="184" fontId="7" fillId="0" borderId="0" xfId="0" applyNumberFormat="1" applyFont="1" applyFill="1" applyBorder="1" applyAlignment="1">
      <alignment horizontal="left" vertical="center"/>
    </xf>
    <xf numFmtId="184" fontId="7" fillId="0" borderId="0" xfId="0" applyNumberFormat="1" applyFont="1" applyFill="1" applyBorder="1" applyAlignment="1">
      <alignment horizontal="right" vertical="center"/>
    </xf>
    <xf numFmtId="187" fontId="7" fillId="0" borderId="0" xfId="0" applyNumberFormat="1" applyFont="1" applyFill="1" applyBorder="1" applyAlignment="1">
      <alignment vertical="center"/>
    </xf>
    <xf numFmtId="187" fontId="7"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Alignment="1">
      <alignment vertical="center" wrapText="1"/>
    </xf>
    <xf numFmtId="0" fontId="14" fillId="0" borderId="0" xfId="0" applyFont="1" applyAlignment="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7" fillId="0" borderId="0" xfId="0" applyFont="1" applyFill="1" applyAlignment="1">
      <alignment vertical="center"/>
    </xf>
    <xf numFmtId="0" fontId="5" fillId="0" borderId="0" xfId="0" applyFont="1" applyFill="1" applyAlignment="1">
      <alignment horizontal="right" vertical="center"/>
    </xf>
    <xf numFmtId="0" fontId="9" fillId="0" borderId="0" xfId="0" applyFont="1" applyFill="1" applyAlignment="1">
      <alignment horizontal="center" vertical="center"/>
    </xf>
    <xf numFmtId="0" fontId="13" fillId="0" borderId="14" xfId="0" applyFont="1" applyFill="1" applyBorder="1" applyAlignment="1">
      <alignment horizontal="left" vertical="center"/>
    </xf>
    <xf numFmtId="0" fontId="13" fillId="0" borderId="10" xfId="0" applyFont="1" applyFill="1" applyBorder="1" applyAlignment="1">
      <alignment horizontal="left" vertical="center"/>
    </xf>
    <xf numFmtId="49" fontId="12" fillId="0" borderId="11"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95250</xdr:rowOff>
    </xdr:from>
    <xdr:to>
      <xdr:col>16</xdr:col>
      <xdr:colOff>447675</xdr:colOff>
      <xdr:row>2</xdr:row>
      <xdr:rowOff>257175</xdr:rowOff>
    </xdr:to>
    <xdr:sp>
      <xdr:nvSpPr>
        <xdr:cNvPr id="1" name="Rectangle 1"/>
        <xdr:cNvSpPr>
          <a:spLocks/>
        </xdr:cNvSpPr>
      </xdr:nvSpPr>
      <xdr:spPr>
        <a:xfrm>
          <a:off x="10315575" y="95250"/>
          <a:ext cx="1638300" cy="609600"/>
        </a:xfrm>
        <a:prstGeom prst="rect">
          <a:avLst/>
        </a:prstGeom>
        <a:noFill/>
        <a:ln w="9525" cmpd="sng">
          <a:noFill/>
        </a:ln>
      </xdr:spPr>
      <xdr:txBody>
        <a:bodyPr vertOverflow="clip" wrap="square" lIns="36576" tIns="22860" rIns="0" bIns="0"/>
        <a:p>
          <a:pPr algn="ctr">
            <a:defRPr/>
          </a:pPr>
          <a:r>
            <a:rPr lang="en-US" cap="none" sz="2200" b="1" i="0" u="none" baseline="0">
              <a:solidFill>
                <a:srgbClr val="000000"/>
              </a:solidFill>
              <a:latin typeface="ＭＳ Ｐゴシック"/>
              <a:ea typeface="ＭＳ Ｐゴシック"/>
              <a:cs typeface="ＭＳ Ｐゴシック"/>
            </a:rPr>
            <a:t>資料１</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75" zoomScaleSheetLayoutView="75" zoomScalePageLayoutView="0" workbookViewId="0" topLeftCell="A1">
      <selection activeCell="Q101" sqref="Q101"/>
    </sheetView>
  </sheetViews>
  <sheetFormatPr defaultColWidth="8.875" defaultRowHeight="13.5"/>
  <cols>
    <col min="1" max="1" width="5.625" style="2" customWidth="1"/>
    <col min="2" max="2" width="40.375" style="11" customWidth="1"/>
    <col min="3" max="3" width="2.75390625" style="23" customWidth="1"/>
    <col min="4" max="4" width="13.375" style="24" bestFit="1" customWidth="1"/>
    <col min="5" max="5" width="2.75390625" style="24" customWidth="1"/>
    <col min="6" max="6" width="2.75390625" style="25" customWidth="1"/>
    <col min="7" max="7" width="12.625" style="24" bestFit="1" customWidth="1"/>
    <col min="8" max="8" width="2.75390625" style="24" customWidth="1"/>
    <col min="9" max="9" width="2.75390625" style="25" customWidth="1"/>
    <col min="10" max="10" width="21.375" style="24" customWidth="1"/>
    <col min="11" max="11" width="2.75390625" style="24" customWidth="1"/>
    <col min="12" max="12" width="2.75390625" style="23" customWidth="1"/>
    <col min="13" max="13" width="14.375" style="2" customWidth="1"/>
    <col min="14" max="14" width="2.75390625" style="2" customWidth="1"/>
    <col min="15" max="15" width="2.75390625" style="23" customWidth="1"/>
    <col min="16" max="16" width="18.50390625" style="2" customWidth="1"/>
    <col min="17" max="17" width="6.125" style="2" customWidth="1"/>
    <col min="18" max="16384" width="8.875" style="2" customWidth="1"/>
  </cols>
  <sheetData>
    <row r="1" spans="2:23" s="11" customFormat="1" ht="25.5" customHeight="1">
      <c r="B1" s="12"/>
      <c r="D1" s="13"/>
      <c r="E1" s="13"/>
      <c r="F1" s="14"/>
      <c r="G1" s="13"/>
      <c r="H1" s="13"/>
      <c r="I1" s="13"/>
      <c r="J1" s="14"/>
      <c r="K1" s="13"/>
      <c r="L1" s="14"/>
      <c r="M1" s="13"/>
      <c r="N1" s="13"/>
      <c r="O1" s="13"/>
      <c r="P1" s="13"/>
      <c r="Q1" s="13"/>
      <c r="R1" s="15"/>
      <c r="U1" s="15"/>
      <c r="V1" s="1"/>
      <c r="W1" s="16"/>
    </row>
    <row r="2" spans="2:23" s="11" customFormat="1" ht="9.75" customHeight="1">
      <c r="B2" s="12"/>
      <c r="D2" s="13"/>
      <c r="E2" s="13"/>
      <c r="F2" s="14"/>
      <c r="G2" s="13"/>
      <c r="H2" s="13"/>
      <c r="I2" s="13"/>
      <c r="J2" s="14"/>
      <c r="K2" s="13"/>
      <c r="L2" s="14"/>
      <c r="M2" s="13"/>
      <c r="N2" s="13"/>
      <c r="O2" s="13"/>
      <c r="P2" s="13"/>
      <c r="Q2" s="13"/>
      <c r="R2" s="15"/>
      <c r="U2" s="15"/>
      <c r="V2" s="1"/>
      <c r="W2" s="16"/>
    </row>
    <row r="3" spans="1:23" s="18" customFormat="1" ht="27.75" customHeight="1">
      <c r="A3" s="138" t="s">
        <v>61</v>
      </c>
      <c r="B3" s="138"/>
      <c r="C3" s="138"/>
      <c r="D3" s="138"/>
      <c r="E3" s="138"/>
      <c r="F3" s="138"/>
      <c r="G3" s="138"/>
      <c r="H3" s="138"/>
      <c r="I3" s="138"/>
      <c r="J3" s="138"/>
      <c r="K3" s="138"/>
      <c r="L3" s="138"/>
      <c r="M3" s="138"/>
      <c r="N3" s="138"/>
      <c r="O3" s="138"/>
      <c r="P3" s="138"/>
      <c r="Q3" s="138"/>
      <c r="R3" s="17"/>
      <c r="S3" s="17"/>
      <c r="T3" s="17"/>
      <c r="U3" s="17"/>
      <c r="V3" s="17"/>
      <c r="W3" s="17"/>
    </row>
    <row r="4" spans="2:23" ht="8.25" customHeight="1">
      <c r="B4" s="19"/>
      <c r="C4" s="20"/>
      <c r="D4" s="20"/>
      <c r="E4" s="20"/>
      <c r="F4" s="20"/>
      <c r="G4" s="20"/>
      <c r="H4" s="20"/>
      <c r="I4" s="20"/>
      <c r="J4" s="21"/>
      <c r="K4" s="20"/>
      <c r="L4" s="20"/>
      <c r="M4" s="20"/>
      <c r="N4" s="20"/>
      <c r="O4" s="20"/>
      <c r="P4" s="20"/>
      <c r="Q4" s="20"/>
      <c r="R4" s="21"/>
      <c r="S4" s="20"/>
      <c r="T4" s="20"/>
      <c r="U4" s="20"/>
      <c r="V4" s="20"/>
      <c r="W4" s="20"/>
    </row>
    <row r="5" spans="2:17" s="11" customFormat="1" ht="31.5" customHeight="1">
      <c r="B5" s="22"/>
      <c r="C5" s="22"/>
      <c r="D5" s="22"/>
      <c r="E5" s="22"/>
      <c r="F5" s="22"/>
      <c r="G5" s="22"/>
      <c r="H5" s="22"/>
      <c r="I5" s="22"/>
      <c r="J5" s="22"/>
      <c r="K5" s="22"/>
      <c r="L5" s="22"/>
      <c r="M5" s="22"/>
      <c r="N5" s="22"/>
      <c r="O5" s="22"/>
      <c r="P5" s="137" t="s">
        <v>66</v>
      </c>
      <c r="Q5" s="137"/>
    </row>
    <row r="6" ht="4.5" customHeight="1">
      <c r="Q6" s="23"/>
    </row>
    <row r="7" spans="1:17" s="26" customFormat="1" ht="26.25" customHeight="1">
      <c r="A7" s="152" t="s">
        <v>4</v>
      </c>
      <c r="B7" s="153"/>
      <c r="C7" s="147" t="s">
        <v>1</v>
      </c>
      <c r="D7" s="134"/>
      <c r="E7" s="134"/>
      <c r="F7" s="134"/>
      <c r="G7" s="134"/>
      <c r="H7" s="134"/>
      <c r="I7" s="141" t="s">
        <v>12</v>
      </c>
      <c r="J7" s="142"/>
      <c r="K7" s="143"/>
      <c r="L7" s="133" t="s">
        <v>55</v>
      </c>
      <c r="M7" s="134"/>
      <c r="N7" s="134"/>
      <c r="O7" s="134"/>
      <c r="P7" s="134"/>
      <c r="Q7" s="135"/>
    </row>
    <row r="8" spans="1:17" s="26" customFormat="1" ht="26.25" customHeight="1">
      <c r="A8" s="154"/>
      <c r="B8" s="155"/>
      <c r="C8" s="147" t="s">
        <v>5</v>
      </c>
      <c r="D8" s="148"/>
      <c r="E8" s="149"/>
      <c r="F8" s="147" t="s">
        <v>6</v>
      </c>
      <c r="G8" s="148"/>
      <c r="H8" s="149"/>
      <c r="I8" s="144"/>
      <c r="J8" s="145"/>
      <c r="K8" s="146"/>
      <c r="L8" s="133" t="s">
        <v>7</v>
      </c>
      <c r="M8" s="134"/>
      <c r="N8" s="135"/>
      <c r="O8" s="133" t="s">
        <v>8</v>
      </c>
      <c r="P8" s="134"/>
      <c r="Q8" s="135"/>
    </row>
    <row r="9" spans="1:17" s="36" customFormat="1" ht="16.5" customHeight="1">
      <c r="A9" s="28"/>
      <c r="B9" s="29"/>
      <c r="C9" s="30"/>
      <c r="D9" s="31" t="s">
        <v>2</v>
      </c>
      <c r="E9" s="32"/>
      <c r="F9" s="31"/>
      <c r="G9" s="31" t="s">
        <v>2</v>
      </c>
      <c r="H9" s="32"/>
      <c r="I9" s="33"/>
      <c r="J9" s="31" t="s">
        <v>13</v>
      </c>
      <c r="K9" s="32"/>
      <c r="L9" s="34"/>
      <c r="M9" s="30" t="s">
        <v>13</v>
      </c>
      <c r="N9" s="35"/>
      <c r="O9" s="34"/>
      <c r="P9" s="30" t="s">
        <v>13</v>
      </c>
      <c r="Q9" s="35"/>
    </row>
    <row r="10" spans="1:17" s="26" customFormat="1" ht="21" customHeight="1">
      <c r="A10" s="139" t="s">
        <v>9</v>
      </c>
      <c r="B10" s="140"/>
      <c r="C10" s="38" t="s">
        <v>21</v>
      </c>
      <c r="D10" s="39">
        <f>D15+D20+D25+D30+D35+D40+D45+D50+D55+D60+D70</f>
        <v>146837</v>
      </c>
      <c r="E10" s="40" t="s">
        <v>22</v>
      </c>
      <c r="F10" s="41" t="s">
        <v>21</v>
      </c>
      <c r="G10" s="39">
        <f>G15+G20+G25+G30+G35+G40+G45+G50+G55+G60+G70</f>
        <v>72973</v>
      </c>
      <c r="H10" s="40" t="s">
        <v>22</v>
      </c>
      <c r="I10" s="42" t="s">
        <v>21</v>
      </c>
      <c r="J10" s="39">
        <f>J15+J20+J25+J30+J35+J40+J45+J50+J55+J60+J70</f>
        <v>164376375</v>
      </c>
      <c r="K10" s="40" t="s">
        <v>22</v>
      </c>
      <c r="L10" s="43" t="s">
        <v>21</v>
      </c>
      <c r="M10" s="39">
        <f>ROUND(J10/G10,0)</f>
        <v>2253</v>
      </c>
      <c r="N10" s="44" t="s">
        <v>22</v>
      </c>
      <c r="O10" s="43" t="s">
        <v>21</v>
      </c>
      <c r="P10" s="39">
        <f>MAX(P15,P20,P25,P30,P35,P40,P45,P50,P55,P60,P70)</f>
        <v>174800</v>
      </c>
      <c r="Q10" s="44" t="s">
        <v>22</v>
      </c>
    </row>
    <row r="11" spans="1:17" s="26" customFormat="1" ht="21" customHeight="1">
      <c r="A11" s="45"/>
      <c r="B11" s="27"/>
      <c r="C11" s="38"/>
      <c r="D11" s="46">
        <f>D16+D21+D26+D31+D36+D41+D46+D51+D56+D61+D71</f>
        <v>150463</v>
      </c>
      <c r="E11" s="47"/>
      <c r="F11" s="48"/>
      <c r="G11" s="46">
        <f>G16+G21+G26+G31+G36+G41+G46+G51+G56+G61+G71</f>
        <v>73905</v>
      </c>
      <c r="H11" s="47"/>
      <c r="I11" s="49"/>
      <c r="J11" s="46">
        <f>J16+J21+J26+J31+J36+J41+J46+J51+J56+J61+J71</f>
        <v>159614859</v>
      </c>
      <c r="K11" s="47"/>
      <c r="L11" s="50"/>
      <c r="M11" s="46">
        <f>ROUND(J11/G11,0)</f>
        <v>2160</v>
      </c>
      <c r="N11" s="37"/>
      <c r="O11" s="50"/>
      <c r="P11" s="46">
        <f>MAX(P16,P21,P26,P31,P36,P41,P46,P51,P56,P61,P71)</f>
        <v>211300</v>
      </c>
      <c r="Q11" s="44"/>
    </row>
    <row r="12" spans="1:17" s="26" customFormat="1" ht="21" customHeight="1">
      <c r="A12" s="45"/>
      <c r="B12" s="27"/>
      <c r="C12" s="38"/>
      <c r="D12" s="51"/>
      <c r="E12" s="52"/>
      <c r="F12" s="53"/>
      <c r="G12" s="51"/>
      <c r="H12" s="52"/>
      <c r="I12" s="54" t="s">
        <v>23</v>
      </c>
      <c r="J12" s="46">
        <f>J17+J22+J27+J32+J37+J42+J47+J52+J57+J62+J72</f>
        <v>47779470</v>
      </c>
      <c r="K12" s="52" t="s">
        <v>24</v>
      </c>
      <c r="L12" s="43"/>
      <c r="M12" s="51"/>
      <c r="N12" s="44"/>
      <c r="O12" s="43"/>
      <c r="P12" s="51"/>
      <c r="Q12" s="44"/>
    </row>
    <row r="13" spans="1:17" s="26" customFormat="1" ht="9" customHeight="1">
      <c r="A13" s="45"/>
      <c r="B13" s="55"/>
      <c r="C13" s="56"/>
      <c r="D13" s="57"/>
      <c r="E13" s="58"/>
      <c r="F13" s="59"/>
      <c r="G13" s="60"/>
      <c r="H13" s="58"/>
      <c r="I13" s="61"/>
      <c r="J13" s="60"/>
      <c r="K13" s="58"/>
      <c r="L13" s="62"/>
      <c r="M13" s="57"/>
      <c r="N13" s="63"/>
      <c r="O13" s="62"/>
      <c r="P13" s="57"/>
      <c r="Q13" s="63"/>
    </row>
    <row r="14" spans="1:17" s="26" customFormat="1" ht="5.25" customHeight="1">
      <c r="A14" s="64"/>
      <c r="B14" s="64"/>
      <c r="C14" s="65"/>
      <c r="D14" s="66"/>
      <c r="E14" s="67"/>
      <c r="F14" s="68"/>
      <c r="G14" s="69"/>
      <c r="H14" s="67"/>
      <c r="I14" s="70"/>
      <c r="J14" s="69"/>
      <c r="K14" s="67"/>
      <c r="L14" s="71"/>
      <c r="M14" s="66"/>
      <c r="N14" s="72"/>
      <c r="O14" s="71"/>
      <c r="P14" s="66"/>
      <c r="Q14" s="72"/>
    </row>
    <row r="15" spans="1:17" s="26" customFormat="1" ht="21" customHeight="1">
      <c r="A15" s="45"/>
      <c r="B15" s="64" t="s">
        <v>16</v>
      </c>
      <c r="C15" s="38" t="s">
        <v>25</v>
      </c>
      <c r="D15" s="39">
        <v>171</v>
      </c>
      <c r="E15" s="40" t="s">
        <v>26</v>
      </c>
      <c r="F15" s="41" t="s">
        <v>25</v>
      </c>
      <c r="G15" s="73">
        <v>74</v>
      </c>
      <c r="H15" s="40" t="s">
        <v>26</v>
      </c>
      <c r="I15" s="42" t="s">
        <v>25</v>
      </c>
      <c r="J15" s="73">
        <v>5677800</v>
      </c>
      <c r="K15" s="40" t="s">
        <v>26</v>
      </c>
      <c r="L15" s="43" t="s">
        <v>25</v>
      </c>
      <c r="M15" s="39">
        <f>ROUND(J15/G15,0)</f>
        <v>76727</v>
      </c>
      <c r="N15" s="44" t="s">
        <v>26</v>
      </c>
      <c r="O15" s="43" t="s">
        <v>25</v>
      </c>
      <c r="P15" s="77">
        <v>174800</v>
      </c>
      <c r="Q15" s="44" t="s">
        <v>26</v>
      </c>
    </row>
    <row r="16" spans="1:17" s="82" customFormat="1" ht="21" customHeight="1">
      <c r="A16" s="74"/>
      <c r="B16" s="75"/>
      <c r="C16" s="76"/>
      <c r="D16" s="77">
        <v>166</v>
      </c>
      <c r="E16" s="47"/>
      <c r="F16" s="48"/>
      <c r="G16" s="77">
        <v>74</v>
      </c>
      <c r="H16" s="78"/>
      <c r="I16" s="80"/>
      <c r="J16" s="77">
        <v>5646800</v>
      </c>
      <c r="K16" s="78"/>
      <c r="L16" s="80"/>
      <c r="M16" s="46">
        <f>ROUND(J16/G16,0)</f>
        <v>76308</v>
      </c>
      <c r="N16" s="78"/>
      <c r="O16" s="80"/>
      <c r="P16" s="77">
        <v>211300</v>
      </c>
      <c r="Q16" s="81"/>
    </row>
    <row r="17" spans="1:17" s="26" customFormat="1" ht="21" customHeight="1">
      <c r="A17" s="45"/>
      <c r="B17" s="64"/>
      <c r="C17" s="38"/>
      <c r="D17" s="51"/>
      <c r="E17" s="52"/>
      <c r="F17" s="53"/>
      <c r="G17" s="83"/>
      <c r="H17" s="52"/>
      <c r="I17" s="54" t="s">
        <v>27</v>
      </c>
      <c r="J17" s="46">
        <f>J16*0.3</f>
        <v>1694040</v>
      </c>
      <c r="K17" s="52" t="s">
        <v>28</v>
      </c>
      <c r="L17" s="43"/>
      <c r="M17" s="51"/>
      <c r="N17" s="44"/>
      <c r="O17" s="43"/>
      <c r="P17" s="51"/>
      <c r="Q17" s="44"/>
    </row>
    <row r="18" spans="1:17" s="26" customFormat="1" ht="5.25" customHeight="1">
      <c r="A18" s="45"/>
      <c r="B18" s="84" t="s">
        <v>0</v>
      </c>
      <c r="C18" s="56"/>
      <c r="D18" s="57"/>
      <c r="E18" s="85"/>
      <c r="F18" s="86"/>
      <c r="G18" s="87"/>
      <c r="H18" s="85"/>
      <c r="I18" s="88"/>
      <c r="J18" s="87"/>
      <c r="K18" s="85"/>
      <c r="L18" s="62"/>
      <c r="M18" s="57"/>
      <c r="N18" s="63"/>
      <c r="O18" s="62"/>
      <c r="P18" s="57"/>
      <c r="Q18" s="63"/>
    </row>
    <row r="19" spans="1:17" s="26" customFormat="1" ht="5.25" customHeight="1">
      <c r="A19" s="45"/>
      <c r="B19" s="89"/>
      <c r="C19" s="65"/>
      <c r="D19" s="66"/>
      <c r="E19" s="67"/>
      <c r="F19" s="68"/>
      <c r="G19" s="69"/>
      <c r="H19" s="67"/>
      <c r="I19" s="70"/>
      <c r="J19" s="69"/>
      <c r="K19" s="67"/>
      <c r="L19" s="71"/>
      <c r="M19" s="66"/>
      <c r="N19" s="72"/>
      <c r="O19" s="71"/>
      <c r="P19" s="66"/>
      <c r="Q19" s="72"/>
    </row>
    <row r="20" spans="1:17" s="26" customFormat="1" ht="21" customHeight="1">
      <c r="A20" s="45"/>
      <c r="B20" s="64" t="s">
        <v>15</v>
      </c>
      <c r="C20" s="38" t="s">
        <v>29</v>
      </c>
      <c r="D20" s="39">
        <v>8540</v>
      </c>
      <c r="E20" s="44" t="s">
        <v>30</v>
      </c>
      <c r="F20" s="43" t="s">
        <v>29</v>
      </c>
      <c r="G20" s="39">
        <v>3100</v>
      </c>
      <c r="H20" s="44" t="s">
        <v>30</v>
      </c>
      <c r="I20" s="43" t="s">
        <v>29</v>
      </c>
      <c r="J20" s="39">
        <v>24909236</v>
      </c>
      <c r="K20" s="44" t="s">
        <v>30</v>
      </c>
      <c r="L20" s="43" t="s">
        <v>29</v>
      </c>
      <c r="M20" s="39">
        <f>ROUND(J20/G20,0)</f>
        <v>8035</v>
      </c>
      <c r="N20" s="44" t="s">
        <v>30</v>
      </c>
      <c r="O20" s="43" t="s">
        <v>29</v>
      </c>
      <c r="P20" s="39">
        <v>91900</v>
      </c>
      <c r="Q20" s="44" t="s">
        <v>30</v>
      </c>
    </row>
    <row r="21" spans="1:17" s="26" customFormat="1" ht="21" customHeight="1">
      <c r="A21" s="45"/>
      <c r="B21" s="64" t="s">
        <v>31</v>
      </c>
      <c r="C21" s="76"/>
      <c r="D21" s="77">
        <v>7930</v>
      </c>
      <c r="E21" s="78"/>
      <c r="F21" s="79"/>
      <c r="G21" s="77">
        <v>2604</v>
      </c>
      <c r="H21" s="78"/>
      <c r="I21" s="80"/>
      <c r="J21" s="77">
        <v>21359360</v>
      </c>
      <c r="K21" s="78"/>
      <c r="L21" s="80"/>
      <c r="M21" s="46">
        <f>ROUND(J21/G21,0)</f>
        <v>8203</v>
      </c>
      <c r="N21" s="78"/>
      <c r="O21" s="80"/>
      <c r="P21" s="77">
        <v>136900</v>
      </c>
      <c r="Q21" s="81"/>
    </row>
    <row r="22" spans="1:17" s="26" customFormat="1" ht="21" customHeight="1">
      <c r="A22" s="45"/>
      <c r="B22" s="64"/>
      <c r="C22" s="38"/>
      <c r="D22" s="51"/>
      <c r="E22" s="52"/>
      <c r="F22" s="53"/>
      <c r="G22" s="51"/>
      <c r="H22" s="52"/>
      <c r="I22" s="54" t="s">
        <v>32</v>
      </c>
      <c r="J22" s="46">
        <f>J21*0.3</f>
        <v>6407808</v>
      </c>
      <c r="K22" s="52" t="s">
        <v>33</v>
      </c>
      <c r="L22" s="43"/>
      <c r="M22" s="51"/>
      <c r="N22" s="44"/>
      <c r="O22" s="43"/>
      <c r="P22" s="51"/>
      <c r="Q22" s="44"/>
    </row>
    <row r="23" spans="1:17" s="26" customFormat="1" ht="5.25" customHeight="1">
      <c r="A23" s="45"/>
      <c r="B23" s="84"/>
      <c r="C23" s="56"/>
      <c r="D23" s="57"/>
      <c r="E23" s="85"/>
      <c r="F23" s="86"/>
      <c r="G23" s="57"/>
      <c r="H23" s="85"/>
      <c r="I23" s="88"/>
      <c r="J23" s="57"/>
      <c r="K23" s="85"/>
      <c r="L23" s="62"/>
      <c r="M23" s="57"/>
      <c r="N23" s="63"/>
      <c r="O23" s="62"/>
      <c r="P23" s="57"/>
      <c r="Q23" s="63"/>
    </row>
    <row r="24" spans="1:17" s="26" customFormat="1" ht="5.25" customHeight="1">
      <c r="A24" s="45"/>
      <c r="B24" s="89"/>
      <c r="C24" s="65"/>
      <c r="D24" s="66"/>
      <c r="E24" s="67"/>
      <c r="F24" s="68"/>
      <c r="G24" s="69"/>
      <c r="H24" s="67"/>
      <c r="I24" s="70"/>
      <c r="J24" s="69"/>
      <c r="K24" s="67"/>
      <c r="L24" s="71"/>
      <c r="M24" s="66"/>
      <c r="N24" s="72"/>
      <c r="O24" s="71"/>
      <c r="P24" s="66"/>
      <c r="Q24" s="72"/>
    </row>
    <row r="25" spans="1:17" s="26" customFormat="1" ht="21" customHeight="1">
      <c r="A25" s="45"/>
      <c r="B25" s="64" t="s">
        <v>65</v>
      </c>
      <c r="C25" s="38" t="s">
        <v>21</v>
      </c>
      <c r="D25" s="39">
        <v>990</v>
      </c>
      <c r="E25" s="44" t="s">
        <v>22</v>
      </c>
      <c r="F25" s="43" t="s">
        <v>21</v>
      </c>
      <c r="G25" s="39">
        <v>419</v>
      </c>
      <c r="H25" s="44" t="s">
        <v>22</v>
      </c>
      <c r="I25" s="43" t="s">
        <v>21</v>
      </c>
      <c r="J25" s="39">
        <v>12486900</v>
      </c>
      <c r="K25" s="44" t="s">
        <v>22</v>
      </c>
      <c r="L25" s="43" t="s">
        <v>21</v>
      </c>
      <c r="M25" s="39">
        <f>ROUND(J25/G25,0)</f>
        <v>29802</v>
      </c>
      <c r="N25" s="44" t="s">
        <v>22</v>
      </c>
      <c r="O25" s="43" t="s">
        <v>21</v>
      </c>
      <c r="P25" s="39">
        <v>89900</v>
      </c>
      <c r="Q25" s="44" t="s">
        <v>22</v>
      </c>
    </row>
    <row r="26" spans="1:17" s="82" customFormat="1" ht="21" customHeight="1">
      <c r="A26" s="74"/>
      <c r="B26" s="75"/>
      <c r="C26" s="76"/>
      <c r="D26" s="77">
        <v>994</v>
      </c>
      <c r="E26" s="78"/>
      <c r="F26" s="79"/>
      <c r="G26" s="77">
        <v>420</v>
      </c>
      <c r="H26" s="78"/>
      <c r="I26" s="79"/>
      <c r="J26" s="77">
        <v>12279500</v>
      </c>
      <c r="K26" s="78"/>
      <c r="L26" s="79"/>
      <c r="M26" s="46">
        <f>ROUND(J26/G26,0)</f>
        <v>29237</v>
      </c>
      <c r="N26" s="78"/>
      <c r="O26" s="79"/>
      <c r="P26" s="77">
        <v>97600</v>
      </c>
      <c r="Q26" s="81"/>
    </row>
    <row r="27" spans="1:17" s="26" customFormat="1" ht="21" customHeight="1">
      <c r="A27" s="45"/>
      <c r="B27" s="64"/>
      <c r="C27" s="38"/>
      <c r="D27" s="51"/>
      <c r="E27" s="52"/>
      <c r="F27" s="53"/>
      <c r="G27" s="51"/>
      <c r="H27" s="52"/>
      <c r="I27" s="54" t="s">
        <v>23</v>
      </c>
      <c r="J27" s="46">
        <f>J26*0.3</f>
        <v>3683850</v>
      </c>
      <c r="K27" s="52" t="s">
        <v>24</v>
      </c>
      <c r="L27" s="43"/>
      <c r="M27" s="51"/>
      <c r="N27" s="44"/>
      <c r="O27" s="43"/>
      <c r="P27" s="51"/>
      <c r="Q27" s="44"/>
    </row>
    <row r="28" spans="1:17" s="26" customFormat="1" ht="5.25" customHeight="1">
      <c r="A28" s="45"/>
      <c r="B28" s="84"/>
      <c r="C28" s="56"/>
      <c r="D28" s="57"/>
      <c r="E28" s="85"/>
      <c r="F28" s="86"/>
      <c r="G28" s="57"/>
      <c r="H28" s="85"/>
      <c r="I28" s="88"/>
      <c r="J28" s="57"/>
      <c r="K28" s="85"/>
      <c r="L28" s="62"/>
      <c r="M28" s="57"/>
      <c r="N28" s="63"/>
      <c r="O28" s="62"/>
      <c r="P28" s="57"/>
      <c r="Q28" s="63"/>
    </row>
    <row r="29" spans="1:17" s="26" customFormat="1" ht="5.25" customHeight="1">
      <c r="A29" s="45"/>
      <c r="B29" s="64"/>
      <c r="C29" s="38"/>
      <c r="D29" s="51"/>
      <c r="E29" s="52"/>
      <c r="F29" s="53"/>
      <c r="G29" s="51"/>
      <c r="H29" s="52"/>
      <c r="I29" s="54"/>
      <c r="J29" s="51"/>
      <c r="K29" s="52"/>
      <c r="L29" s="71"/>
      <c r="M29" s="66"/>
      <c r="N29" s="72"/>
      <c r="O29" s="71"/>
      <c r="P29" s="66"/>
      <c r="Q29" s="72"/>
    </row>
    <row r="30" spans="1:17" s="26" customFormat="1" ht="21" customHeight="1">
      <c r="A30" s="45"/>
      <c r="B30" s="64" t="s">
        <v>34</v>
      </c>
      <c r="C30" s="38" t="s">
        <v>21</v>
      </c>
      <c r="D30" s="39">
        <v>4247</v>
      </c>
      <c r="E30" s="44" t="s">
        <v>22</v>
      </c>
      <c r="F30" s="43" t="s">
        <v>21</v>
      </c>
      <c r="G30" s="39">
        <v>2266</v>
      </c>
      <c r="H30" s="44" t="s">
        <v>22</v>
      </c>
      <c r="I30" s="43" t="s">
        <v>21</v>
      </c>
      <c r="J30" s="39">
        <v>19291800</v>
      </c>
      <c r="K30" s="44" t="s">
        <v>22</v>
      </c>
      <c r="L30" s="43" t="s">
        <v>21</v>
      </c>
      <c r="M30" s="39">
        <f>ROUND(J30/G30,0)</f>
        <v>8514</v>
      </c>
      <c r="N30" s="44" t="s">
        <v>22</v>
      </c>
      <c r="O30" s="43" t="s">
        <v>21</v>
      </c>
      <c r="P30" s="39">
        <v>28400</v>
      </c>
      <c r="Q30" s="44" t="s">
        <v>22</v>
      </c>
    </row>
    <row r="31" spans="1:17" s="82" customFormat="1" ht="21" customHeight="1">
      <c r="A31" s="74"/>
      <c r="B31" s="75"/>
      <c r="C31" s="76"/>
      <c r="D31" s="77">
        <f>3865+367</f>
        <v>4232</v>
      </c>
      <c r="E31" s="78"/>
      <c r="F31" s="79"/>
      <c r="G31" s="77">
        <f>2045+185</f>
        <v>2230</v>
      </c>
      <c r="H31" s="78"/>
      <c r="I31" s="79"/>
      <c r="J31" s="77">
        <f>(17268900000+1403400000)/1000</f>
        <v>18672300</v>
      </c>
      <c r="K31" s="78"/>
      <c r="L31" s="79"/>
      <c r="M31" s="46">
        <f>ROUND(J31/G31,0)</f>
        <v>8373</v>
      </c>
      <c r="N31" s="78"/>
      <c r="O31" s="79"/>
      <c r="P31" s="77">
        <v>29200</v>
      </c>
      <c r="Q31" s="81"/>
    </row>
    <row r="32" spans="1:17" s="26" customFormat="1" ht="21" customHeight="1">
      <c r="A32" s="45"/>
      <c r="B32" s="64"/>
      <c r="C32" s="38"/>
      <c r="D32" s="51"/>
      <c r="E32" s="52"/>
      <c r="F32" s="53"/>
      <c r="G32" s="51"/>
      <c r="H32" s="52"/>
      <c r="I32" s="54" t="s">
        <v>23</v>
      </c>
      <c r="J32" s="46">
        <f>J31*0.3</f>
        <v>5601690</v>
      </c>
      <c r="K32" s="52" t="s">
        <v>24</v>
      </c>
      <c r="L32" s="43"/>
      <c r="M32" s="51"/>
      <c r="N32" s="44"/>
      <c r="O32" s="43"/>
      <c r="P32" s="51"/>
      <c r="Q32" s="44"/>
    </row>
    <row r="33" spans="1:17" s="26" customFormat="1" ht="5.25" customHeight="1">
      <c r="A33" s="45"/>
      <c r="B33" s="64"/>
      <c r="C33" s="38"/>
      <c r="D33" s="51"/>
      <c r="E33" s="52"/>
      <c r="F33" s="53"/>
      <c r="G33" s="51"/>
      <c r="H33" s="52"/>
      <c r="I33" s="54"/>
      <c r="J33" s="51"/>
      <c r="K33" s="52"/>
      <c r="L33" s="43"/>
      <c r="M33" s="51"/>
      <c r="N33" s="44"/>
      <c r="O33" s="43"/>
      <c r="P33" s="51"/>
      <c r="Q33" s="63"/>
    </row>
    <row r="34" spans="1:17" s="26" customFormat="1" ht="5.25" customHeight="1">
      <c r="A34" s="45"/>
      <c r="B34" s="89"/>
      <c r="C34" s="65"/>
      <c r="D34" s="66"/>
      <c r="E34" s="67"/>
      <c r="F34" s="68"/>
      <c r="G34" s="66"/>
      <c r="H34" s="67"/>
      <c r="I34" s="70"/>
      <c r="J34" s="66"/>
      <c r="K34" s="67"/>
      <c r="L34" s="71"/>
      <c r="M34" s="66"/>
      <c r="N34" s="72"/>
      <c r="O34" s="71"/>
      <c r="P34" s="66"/>
      <c r="Q34" s="72"/>
    </row>
    <row r="35" spans="1:17" s="26" customFormat="1" ht="21" customHeight="1">
      <c r="A35" s="45"/>
      <c r="B35" s="64" t="s">
        <v>56</v>
      </c>
      <c r="C35" s="38" t="s">
        <v>21</v>
      </c>
      <c r="D35" s="39">
        <v>16625</v>
      </c>
      <c r="E35" s="44" t="s">
        <v>22</v>
      </c>
      <c r="F35" s="43" t="s">
        <v>21</v>
      </c>
      <c r="G35" s="39">
        <v>8311</v>
      </c>
      <c r="H35" s="44" t="s">
        <v>22</v>
      </c>
      <c r="I35" s="43" t="s">
        <v>21</v>
      </c>
      <c r="J35" s="39">
        <v>31119600</v>
      </c>
      <c r="K35" s="44" t="s">
        <v>22</v>
      </c>
      <c r="L35" s="43" t="s">
        <v>21</v>
      </c>
      <c r="M35" s="39">
        <f>ROUND(J35/G35,0)</f>
        <v>3744</v>
      </c>
      <c r="N35" s="44" t="s">
        <v>22</v>
      </c>
      <c r="O35" s="43" t="s">
        <v>21</v>
      </c>
      <c r="P35" s="39">
        <v>15200</v>
      </c>
      <c r="Q35" s="44" t="s">
        <v>22</v>
      </c>
    </row>
    <row r="36" spans="1:17" s="82" customFormat="1" ht="21" customHeight="1">
      <c r="A36" s="74"/>
      <c r="B36" s="75"/>
      <c r="C36" s="76"/>
      <c r="D36" s="77">
        <f>15961+1510</f>
        <v>17471</v>
      </c>
      <c r="E36" s="78"/>
      <c r="F36" s="79"/>
      <c r="G36" s="77">
        <f>7983+699</f>
        <v>8682</v>
      </c>
      <c r="H36" s="78"/>
      <c r="I36" s="79"/>
      <c r="J36" s="77">
        <f>(28857600000+2293100000)/1000</f>
        <v>31150700</v>
      </c>
      <c r="K36" s="78"/>
      <c r="L36" s="79"/>
      <c r="M36" s="46">
        <f>ROUND(J36/G36,0)</f>
        <v>3588</v>
      </c>
      <c r="N36" s="78"/>
      <c r="O36" s="79"/>
      <c r="P36" s="77">
        <v>13100</v>
      </c>
      <c r="Q36" s="81"/>
    </row>
    <row r="37" spans="1:17" s="26" customFormat="1" ht="21" customHeight="1">
      <c r="A37" s="45"/>
      <c r="B37" s="64"/>
      <c r="C37" s="38"/>
      <c r="D37" s="51"/>
      <c r="E37" s="52"/>
      <c r="F37" s="53"/>
      <c r="G37" s="51"/>
      <c r="H37" s="52"/>
      <c r="I37" s="54" t="s">
        <v>23</v>
      </c>
      <c r="J37" s="46">
        <f>J36*0.3</f>
        <v>9345210</v>
      </c>
      <c r="K37" s="52" t="s">
        <v>24</v>
      </c>
      <c r="L37" s="43"/>
      <c r="M37" s="51"/>
      <c r="N37" s="44"/>
      <c r="O37" s="43"/>
      <c r="P37" s="51"/>
      <c r="Q37" s="44"/>
    </row>
    <row r="38" spans="1:17" s="26" customFormat="1" ht="5.25" customHeight="1">
      <c r="A38" s="45"/>
      <c r="B38" s="84"/>
      <c r="C38" s="56"/>
      <c r="D38" s="57"/>
      <c r="E38" s="85"/>
      <c r="F38" s="86"/>
      <c r="G38" s="57"/>
      <c r="H38" s="85"/>
      <c r="I38" s="88"/>
      <c r="J38" s="57"/>
      <c r="K38" s="85"/>
      <c r="L38" s="62"/>
      <c r="M38" s="57"/>
      <c r="N38" s="63"/>
      <c r="O38" s="62"/>
      <c r="P38" s="57"/>
      <c r="Q38" s="63"/>
    </row>
    <row r="39" spans="1:17" s="26" customFormat="1" ht="5.25" customHeight="1">
      <c r="A39" s="45"/>
      <c r="B39" s="89"/>
      <c r="C39" s="65"/>
      <c r="D39" s="66"/>
      <c r="E39" s="67"/>
      <c r="F39" s="68"/>
      <c r="G39" s="66"/>
      <c r="H39" s="67"/>
      <c r="I39" s="70"/>
      <c r="J39" s="66"/>
      <c r="K39" s="67"/>
      <c r="L39" s="71"/>
      <c r="M39" s="66"/>
      <c r="N39" s="72"/>
      <c r="O39" s="71"/>
      <c r="P39" s="66"/>
      <c r="Q39" s="72"/>
    </row>
    <row r="40" spans="1:17" s="26" customFormat="1" ht="21" customHeight="1">
      <c r="A40" s="45"/>
      <c r="B40" s="64" t="s">
        <v>57</v>
      </c>
      <c r="C40" s="38" t="s">
        <v>35</v>
      </c>
      <c r="D40" s="39">
        <v>56202</v>
      </c>
      <c r="E40" s="44" t="s">
        <v>36</v>
      </c>
      <c r="F40" s="43" t="s">
        <v>35</v>
      </c>
      <c r="G40" s="39">
        <v>31389</v>
      </c>
      <c r="H40" s="44" t="s">
        <v>36</v>
      </c>
      <c r="I40" s="43" t="s">
        <v>35</v>
      </c>
      <c r="J40" s="39">
        <v>35878997</v>
      </c>
      <c r="K40" s="44" t="s">
        <v>36</v>
      </c>
      <c r="L40" s="43" t="s">
        <v>35</v>
      </c>
      <c r="M40" s="39">
        <f>ROUND(J40/G40,0)</f>
        <v>1143</v>
      </c>
      <c r="N40" s="44" t="s">
        <v>36</v>
      </c>
      <c r="O40" s="43" t="s">
        <v>35</v>
      </c>
      <c r="P40" s="39">
        <v>3600</v>
      </c>
      <c r="Q40" s="44" t="s">
        <v>36</v>
      </c>
    </row>
    <row r="41" spans="1:17" s="82" customFormat="1" ht="21" customHeight="1">
      <c r="A41" s="74"/>
      <c r="B41" s="75"/>
      <c r="C41" s="76"/>
      <c r="D41" s="77">
        <v>58329</v>
      </c>
      <c r="E41" s="78"/>
      <c r="F41" s="79"/>
      <c r="G41" s="77">
        <v>32432</v>
      </c>
      <c r="H41" s="78"/>
      <c r="I41" s="79"/>
      <c r="J41" s="77">
        <v>35975550</v>
      </c>
      <c r="K41" s="78"/>
      <c r="L41" s="79"/>
      <c r="M41" s="46">
        <f>ROUND(J41/G41,0)</f>
        <v>1109</v>
      </c>
      <c r="N41" s="78"/>
      <c r="O41" s="79"/>
      <c r="P41" s="77">
        <v>3500</v>
      </c>
      <c r="Q41" s="78"/>
    </row>
    <row r="42" spans="1:17" s="26" customFormat="1" ht="21" customHeight="1">
      <c r="A42" s="45"/>
      <c r="B42" s="64"/>
      <c r="C42" s="38"/>
      <c r="D42" s="51"/>
      <c r="E42" s="52"/>
      <c r="F42" s="53"/>
      <c r="G42" s="51"/>
      <c r="H42" s="52"/>
      <c r="I42" s="54" t="s">
        <v>37</v>
      </c>
      <c r="J42" s="46">
        <f>J41*0.3</f>
        <v>10792665</v>
      </c>
      <c r="K42" s="52" t="s">
        <v>38</v>
      </c>
      <c r="L42" s="43"/>
      <c r="M42" s="51"/>
      <c r="N42" s="44"/>
      <c r="O42" s="43"/>
      <c r="P42" s="51"/>
      <c r="Q42" s="44"/>
    </row>
    <row r="43" spans="1:17" s="26" customFormat="1" ht="5.25" customHeight="1">
      <c r="A43" s="45"/>
      <c r="B43" s="84"/>
      <c r="C43" s="56"/>
      <c r="D43" s="57"/>
      <c r="E43" s="85"/>
      <c r="F43" s="86"/>
      <c r="G43" s="57"/>
      <c r="H43" s="85"/>
      <c r="I43" s="88"/>
      <c r="J43" s="57"/>
      <c r="K43" s="85"/>
      <c r="L43" s="62"/>
      <c r="M43" s="57"/>
      <c r="N43" s="63"/>
      <c r="O43" s="62"/>
      <c r="P43" s="57"/>
      <c r="Q43" s="63"/>
    </row>
    <row r="44" spans="1:17" s="26" customFormat="1" ht="5.25" customHeight="1">
      <c r="A44" s="45"/>
      <c r="B44" s="89"/>
      <c r="C44" s="65"/>
      <c r="D44" s="66"/>
      <c r="E44" s="67"/>
      <c r="F44" s="68"/>
      <c r="G44" s="66"/>
      <c r="H44" s="67"/>
      <c r="I44" s="70"/>
      <c r="J44" s="66"/>
      <c r="K44" s="67"/>
      <c r="L44" s="71"/>
      <c r="M44" s="66"/>
      <c r="N44" s="72"/>
      <c r="O44" s="71"/>
      <c r="P44" s="66"/>
      <c r="Q44" s="72"/>
    </row>
    <row r="45" spans="1:17" s="26" customFormat="1" ht="21" customHeight="1">
      <c r="A45" s="45"/>
      <c r="B45" s="64" t="s">
        <v>58</v>
      </c>
      <c r="C45" s="38" t="s">
        <v>39</v>
      </c>
      <c r="D45" s="39">
        <v>20045</v>
      </c>
      <c r="E45" s="44" t="s">
        <v>40</v>
      </c>
      <c r="F45" s="43" t="s">
        <v>39</v>
      </c>
      <c r="G45" s="39">
        <v>8629</v>
      </c>
      <c r="H45" s="44" t="s">
        <v>40</v>
      </c>
      <c r="I45" s="43" t="s">
        <v>39</v>
      </c>
      <c r="J45" s="51">
        <v>10420600</v>
      </c>
      <c r="K45" s="44" t="s">
        <v>40</v>
      </c>
      <c r="L45" s="43" t="s">
        <v>39</v>
      </c>
      <c r="M45" s="51">
        <f>ROUND(J45/G45,0)</f>
        <v>1208</v>
      </c>
      <c r="N45" s="44" t="s">
        <v>40</v>
      </c>
      <c r="O45" s="43" t="s">
        <v>39</v>
      </c>
      <c r="P45" s="51">
        <v>3100</v>
      </c>
      <c r="Q45" s="44" t="s">
        <v>40</v>
      </c>
    </row>
    <row r="46" spans="1:17" s="82" customFormat="1" ht="21" customHeight="1">
      <c r="A46" s="74"/>
      <c r="B46" s="75"/>
      <c r="C46" s="76"/>
      <c r="D46" s="77">
        <v>21709</v>
      </c>
      <c r="E46" s="78"/>
      <c r="F46" s="79"/>
      <c r="G46" s="77">
        <v>8904</v>
      </c>
      <c r="H46" s="78"/>
      <c r="I46" s="79"/>
      <c r="J46" s="77">
        <v>10546000</v>
      </c>
      <c r="K46" s="78"/>
      <c r="L46" s="79"/>
      <c r="M46" s="46">
        <f>ROUND(J46/G46,0)</f>
        <v>1184</v>
      </c>
      <c r="N46" s="78"/>
      <c r="O46" s="79"/>
      <c r="P46" s="77">
        <v>3100</v>
      </c>
      <c r="Q46" s="81"/>
    </row>
    <row r="47" spans="1:17" s="26" customFormat="1" ht="21" customHeight="1">
      <c r="A47" s="45"/>
      <c r="B47" s="64"/>
      <c r="C47" s="38"/>
      <c r="D47" s="51"/>
      <c r="E47" s="52"/>
      <c r="F47" s="53"/>
      <c r="G47" s="51"/>
      <c r="H47" s="52"/>
      <c r="I47" s="54" t="s">
        <v>41</v>
      </c>
      <c r="J47" s="46">
        <f>J46*0.3</f>
        <v>3163800</v>
      </c>
      <c r="K47" s="52" t="s">
        <v>42</v>
      </c>
      <c r="L47" s="43"/>
      <c r="M47" s="51"/>
      <c r="N47" s="44"/>
      <c r="O47" s="43"/>
      <c r="P47" s="51"/>
      <c r="Q47" s="44"/>
    </row>
    <row r="48" spans="1:17" s="26" customFormat="1" ht="5.25" customHeight="1">
      <c r="A48" s="45"/>
      <c r="B48" s="84"/>
      <c r="C48" s="56"/>
      <c r="D48" s="57"/>
      <c r="E48" s="85"/>
      <c r="F48" s="86"/>
      <c r="G48" s="57"/>
      <c r="H48" s="85"/>
      <c r="I48" s="54"/>
      <c r="J48" s="57"/>
      <c r="K48" s="85"/>
      <c r="L48" s="62"/>
      <c r="M48" s="57"/>
      <c r="N48" s="63"/>
      <c r="O48" s="62"/>
      <c r="P48" s="57"/>
      <c r="Q48" s="63"/>
    </row>
    <row r="49" spans="1:17" s="26" customFormat="1" ht="5.25" customHeight="1">
      <c r="A49" s="45"/>
      <c r="B49" s="89"/>
      <c r="C49" s="65"/>
      <c r="D49" s="66"/>
      <c r="E49" s="67"/>
      <c r="F49" s="68"/>
      <c r="G49" s="66"/>
      <c r="H49" s="67"/>
      <c r="I49" s="70"/>
      <c r="J49" s="66"/>
      <c r="K49" s="90"/>
      <c r="L49" s="71"/>
      <c r="M49" s="66"/>
      <c r="N49" s="72"/>
      <c r="O49" s="71"/>
      <c r="P49" s="66"/>
      <c r="Q49" s="72"/>
    </row>
    <row r="50" spans="1:17" s="26" customFormat="1" ht="21" customHeight="1">
      <c r="A50" s="45"/>
      <c r="B50" s="64" t="s">
        <v>59</v>
      </c>
      <c r="C50" s="38" t="s">
        <v>43</v>
      </c>
      <c r="D50" s="39">
        <v>2691</v>
      </c>
      <c r="E50" s="44" t="s">
        <v>44</v>
      </c>
      <c r="F50" s="43" t="s">
        <v>43</v>
      </c>
      <c r="G50" s="39">
        <v>1279</v>
      </c>
      <c r="H50" s="44" t="s">
        <v>44</v>
      </c>
      <c r="I50" s="43" t="s">
        <v>43</v>
      </c>
      <c r="J50" s="39">
        <v>6426498</v>
      </c>
      <c r="K50" s="44" t="s">
        <v>44</v>
      </c>
      <c r="L50" s="43" t="s">
        <v>43</v>
      </c>
      <c r="M50" s="39">
        <f>ROUND(J50/G50,0)</f>
        <v>5025</v>
      </c>
      <c r="N50" s="44" t="s">
        <v>44</v>
      </c>
      <c r="O50" s="43" t="s">
        <v>43</v>
      </c>
      <c r="P50" s="39">
        <v>19700</v>
      </c>
      <c r="Q50" s="44" t="s">
        <v>44</v>
      </c>
    </row>
    <row r="51" spans="1:17" s="82" customFormat="1" ht="21" customHeight="1">
      <c r="A51" s="74"/>
      <c r="B51" s="75"/>
      <c r="C51" s="76"/>
      <c r="D51" s="77">
        <v>2666</v>
      </c>
      <c r="E51" s="78"/>
      <c r="F51" s="79"/>
      <c r="G51" s="77">
        <v>1315</v>
      </c>
      <c r="H51" s="78"/>
      <c r="I51" s="79"/>
      <c r="J51" s="77">
        <v>6339500</v>
      </c>
      <c r="K51" s="78"/>
      <c r="L51" s="79"/>
      <c r="M51" s="79">
        <f>ROUND(J51/G51,0)</f>
        <v>4821</v>
      </c>
      <c r="N51" s="78"/>
      <c r="O51" s="79"/>
      <c r="P51" s="77">
        <v>17800</v>
      </c>
      <c r="Q51" s="81"/>
    </row>
    <row r="52" spans="1:17" s="26" customFormat="1" ht="21" customHeight="1">
      <c r="A52" s="45"/>
      <c r="B52" s="64"/>
      <c r="C52" s="38"/>
      <c r="D52" s="51"/>
      <c r="E52" s="52"/>
      <c r="F52" s="53"/>
      <c r="G52" s="51"/>
      <c r="H52" s="52"/>
      <c r="I52" s="54" t="s">
        <v>45</v>
      </c>
      <c r="J52" s="46">
        <f>J51*0.3</f>
        <v>1901850</v>
      </c>
      <c r="K52" s="52" t="s">
        <v>46</v>
      </c>
      <c r="L52" s="43"/>
      <c r="M52" s="51"/>
      <c r="N52" s="44"/>
      <c r="O52" s="43"/>
      <c r="P52" s="51"/>
      <c r="Q52" s="44"/>
    </row>
    <row r="53" spans="1:17" s="26" customFormat="1" ht="5.25" customHeight="1">
      <c r="A53" s="45"/>
      <c r="B53" s="84"/>
      <c r="C53" s="56"/>
      <c r="D53" s="57"/>
      <c r="E53" s="52"/>
      <c r="F53" s="53"/>
      <c r="G53" s="57"/>
      <c r="H53" s="85"/>
      <c r="I53" s="88"/>
      <c r="J53" s="57"/>
      <c r="K53" s="91"/>
      <c r="L53" s="62"/>
      <c r="M53" s="57"/>
      <c r="N53" s="63"/>
      <c r="O53" s="62"/>
      <c r="P53" s="57"/>
      <c r="Q53" s="63"/>
    </row>
    <row r="54" spans="1:17" s="26" customFormat="1" ht="5.25" customHeight="1">
      <c r="A54" s="45"/>
      <c r="B54" s="89"/>
      <c r="C54" s="65"/>
      <c r="D54" s="66"/>
      <c r="E54" s="67"/>
      <c r="F54" s="68"/>
      <c r="G54" s="66"/>
      <c r="H54" s="67"/>
      <c r="I54" s="70"/>
      <c r="J54" s="66"/>
      <c r="K54" s="90"/>
      <c r="L54" s="71"/>
      <c r="M54" s="66"/>
      <c r="N54" s="72"/>
      <c r="O54" s="71"/>
      <c r="P54" s="66"/>
      <c r="Q54" s="72"/>
    </row>
    <row r="55" spans="1:17" s="26" customFormat="1" ht="21" customHeight="1">
      <c r="A55" s="45"/>
      <c r="B55" s="64" t="s">
        <v>60</v>
      </c>
      <c r="C55" s="38" t="s">
        <v>43</v>
      </c>
      <c r="D55" s="39">
        <v>28805</v>
      </c>
      <c r="E55" s="44" t="s">
        <v>44</v>
      </c>
      <c r="F55" s="43" t="s">
        <v>43</v>
      </c>
      <c r="G55" s="39">
        <v>14977</v>
      </c>
      <c r="H55" s="44" t="s">
        <v>44</v>
      </c>
      <c r="I55" s="43" t="s">
        <v>43</v>
      </c>
      <c r="J55" s="39">
        <v>16042299</v>
      </c>
      <c r="K55" s="44" t="s">
        <v>44</v>
      </c>
      <c r="L55" s="43" t="s">
        <v>43</v>
      </c>
      <c r="M55" s="39">
        <f>ROUND(J55/G55,0)</f>
        <v>1071</v>
      </c>
      <c r="N55" s="44" t="s">
        <v>44</v>
      </c>
      <c r="O55" s="43" t="s">
        <v>43</v>
      </c>
      <c r="P55" s="39">
        <v>3000</v>
      </c>
      <c r="Q55" s="44" t="s">
        <v>44</v>
      </c>
    </row>
    <row r="56" spans="1:17" s="82" customFormat="1" ht="21" customHeight="1">
      <c r="A56" s="74"/>
      <c r="B56" s="75"/>
      <c r="C56" s="76"/>
      <c r="D56" s="77">
        <v>28329</v>
      </c>
      <c r="E56" s="78"/>
      <c r="F56" s="79"/>
      <c r="G56" s="77">
        <v>14814</v>
      </c>
      <c r="H56" s="78"/>
      <c r="I56" s="76"/>
      <c r="J56" s="77">
        <v>15556919</v>
      </c>
      <c r="K56" s="81"/>
      <c r="L56" s="76"/>
      <c r="M56" s="79">
        <f>ROUND(J56/G56,0)</f>
        <v>1050</v>
      </c>
      <c r="N56" s="81"/>
      <c r="O56" s="76"/>
      <c r="P56" s="77">
        <v>3000</v>
      </c>
      <c r="Q56" s="81"/>
    </row>
    <row r="57" spans="1:17" s="26" customFormat="1" ht="21" customHeight="1">
      <c r="A57" s="45"/>
      <c r="B57" s="64"/>
      <c r="C57" s="38"/>
      <c r="D57" s="51"/>
      <c r="E57" s="52"/>
      <c r="F57" s="53"/>
      <c r="G57" s="51"/>
      <c r="H57" s="52"/>
      <c r="I57" s="54" t="s">
        <v>45</v>
      </c>
      <c r="J57" s="46">
        <f>J56*0.3</f>
        <v>4667075.7</v>
      </c>
      <c r="K57" s="52" t="s">
        <v>46</v>
      </c>
      <c r="L57" s="43"/>
      <c r="M57" s="51"/>
      <c r="N57" s="44"/>
      <c r="O57" s="43"/>
      <c r="P57" s="51"/>
      <c r="Q57" s="44"/>
    </row>
    <row r="58" spans="1:17" s="26" customFormat="1" ht="5.25" customHeight="1">
      <c r="A58" s="45"/>
      <c r="B58" s="84"/>
      <c r="C58" s="56"/>
      <c r="D58" s="57"/>
      <c r="E58" s="85"/>
      <c r="F58" s="86"/>
      <c r="G58" s="57"/>
      <c r="H58" s="85"/>
      <c r="I58" s="86"/>
      <c r="J58" s="57"/>
      <c r="K58" s="91"/>
      <c r="L58" s="62"/>
      <c r="M58" s="57"/>
      <c r="N58" s="63"/>
      <c r="O58" s="62"/>
      <c r="P58" s="57"/>
      <c r="Q58" s="63"/>
    </row>
    <row r="59" spans="1:17" s="26" customFormat="1" ht="5.25" customHeight="1">
      <c r="A59" s="45"/>
      <c r="B59" s="89"/>
      <c r="C59" s="65"/>
      <c r="D59" s="66"/>
      <c r="E59" s="67"/>
      <c r="F59" s="68"/>
      <c r="G59" s="66"/>
      <c r="H59" s="67"/>
      <c r="I59" s="68"/>
      <c r="J59" s="66"/>
      <c r="K59" s="90"/>
      <c r="L59" s="71"/>
      <c r="M59" s="66"/>
      <c r="N59" s="72"/>
      <c r="O59" s="71"/>
      <c r="P59" s="66"/>
      <c r="Q59" s="72"/>
    </row>
    <row r="60" spans="1:17" s="26" customFormat="1" ht="21" customHeight="1">
      <c r="A60" s="45"/>
      <c r="B60" s="64" t="s">
        <v>17</v>
      </c>
      <c r="C60" s="38" t="s">
        <v>47</v>
      </c>
      <c r="D60" s="39">
        <v>4587</v>
      </c>
      <c r="E60" s="44" t="s">
        <v>48</v>
      </c>
      <c r="F60" s="43" t="s">
        <v>47</v>
      </c>
      <c r="G60" s="39">
        <v>1818</v>
      </c>
      <c r="H60" s="44" t="s">
        <v>48</v>
      </c>
      <c r="I60" s="43" t="s">
        <v>47</v>
      </c>
      <c r="J60" s="39">
        <v>1772738</v>
      </c>
      <c r="K60" s="44" t="s">
        <v>48</v>
      </c>
      <c r="L60" s="43" t="s">
        <v>47</v>
      </c>
      <c r="M60" s="39">
        <f>ROUND(J60/G60,0)</f>
        <v>975</v>
      </c>
      <c r="N60" s="44" t="s">
        <v>48</v>
      </c>
      <c r="O60" s="43" t="s">
        <v>47</v>
      </c>
      <c r="P60" s="39">
        <v>1500</v>
      </c>
      <c r="Q60" s="44" t="s">
        <v>48</v>
      </c>
    </row>
    <row r="61" spans="1:17" s="82" customFormat="1" ht="21" customHeight="1">
      <c r="A61" s="74"/>
      <c r="B61" s="75"/>
      <c r="C61" s="76"/>
      <c r="D61" s="77">
        <v>4678</v>
      </c>
      <c r="E61" s="77"/>
      <c r="F61" s="123"/>
      <c r="G61" s="77">
        <v>1721</v>
      </c>
      <c r="H61" s="77"/>
      <c r="I61" s="123"/>
      <c r="J61" s="77">
        <v>1738271</v>
      </c>
      <c r="K61" s="78"/>
      <c r="L61" s="79"/>
      <c r="M61" s="79">
        <f>ROUND(J61/G61,0)</f>
        <v>1010</v>
      </c>
      <c r="N61" s="78"/>
      <c r="O61" s="77"/>
      <c r="P61" s="77">
        <v>1500</v>
      </c>
      <c r="Q61" s="81"/>
    </row>
    <row r="62" spans="1:17" s="26" customFormat="1" ht="21" customHeight="1">
      <c r="A62" s="45"/>
      <c r="B62" s="64"/>
      <c r="C62" s="38"/>
      <c r="D62" s="51"/>
      <c r="E62" s="52"/>
      <c r="F62" s="53"/>
      <c r="G62" s="51"/>
      <c r="H62" s="52"/>
      <c r="I62" s="54" t="s">
        <v>49</v>
      </c>
      <c r="J62" s="46">
        <f>J61*0.3</f>
        <v>521481.3</v>
      </c>
      <c r="K62" s="52" t="s">
        <v>50</v>
      </c>
      <c r="L62" s="43"/>
      <c r="M62" s="51"/>
      <c r="N62" s="44"/>
      <c r="O62" s="43"/>
      <c r="P62" s="51"/>
      <c r="Q62" s="44"/>
    </row>
    <row r="63" spans="1:17" s="26" customFormat="1" ht="5.25" customHeight="1">
      <c r="A63" s="45"/>
      <c r="B63" s="84"/>
      <c r="C63" s="56"/>
      <c r="D63" s="57"/>
      <c r="E63" s="85"/>
      <c r="F63" s="86"/>
      <c r="G63" s="57"/>
      <c r="H63" s="85"/>
      <c r="I63" s="88"/>
      <c r="J63" s="57"/>
      <c r="K63" s="85"/>
      <c r="L63" s="62"/>
      <c r="M63" s="57"/>
      <c r="N63" s="63"/>
      <c r="O63" s="62"/>
      <c r="P63" s="57"/>
      <c r="Q63" s="63"/>
    </row>
    <row r="64" spans="1:17" s="26" customFormat="1" ht="5.25" customHeight="1" hidden="1">
      <c r="A64" s="45"/>
      <c r="B64" s="92"/>
      <c r="C64" s="38"/>
      <c r="D64" s="51"/>
      <c r="E64" s="52"/>
      <c r="F64" s="53"/>
      <c r="G64" s="51"/>
      <c r="H64" s="52"/>
      <c r="I64" s="54"/>
      <c r="J64" s="51"/>
      <c r="K64" s="52"/>
      <c r="L64" s="43"/>
      <c r="M64" s="51"/>
      <c r="N64" s="44"/>
      <c r="O64" s="43"/>
      <c r="P64" s="51"/>
      <c r="Q64" s="44"/>
    </row>
    <row r="65" spans="1:17" s="26" customFormat="1" ht="19.5" customHeight="1" hidden="1">
      <c r="A65" s="45"/>
      <c r="B65" s="92" t="s">
        <v>11</v>
      </c>
      <c r="C65" s="38" t="s">
        <v>25</v>
      </c>
      <c r="D65" s="51">
        <v>0</v>
      </c>
      <c r="E65" s="40" t="s">
        <v>26</v>
      </c>
      <c r="F65" s="41" t="s">
        <v>25</v>
      </c>
      <c r="G65" s="51">
        <v>0</v>
      </c>
      <c r="H65" s="40" t="s">
        <v>26</v>
      </c>
      <c r="I65" s="42" t="s">
        <v>25</v>
      </c>
      <c r="J65" s="51">
        <v>0</v>
      </c>
      <c r="K65" s="40" t="s">
        <v>26</v>
      </c>
      <c r="L65" s="43" t="s">
        <v>25</v>
      </c>
      <c r="M65" s="51" t="e">
        <f>ROUND(J65/G65,0)</f>
        <v>#DIV/0!</v>
      </c>
      <c r="N65" s="44" t="s">
        <v>26</v>
      </c>
      <c r="O65" s="43" t="s">
        <v>25</v>
      </c>
      <c r="P65" s="51">
        <v>0</v>
      </c>
      <c r="Q65" s="44" t="s">
        <v>26</v>
      </c>
    </row>
    <row r="66" spans="1:17" s="26" customFormat="1" ht="19.5" customHeight="1" hidden="1">
      <c r="A66" s="45"/>
      <c r="B66" s="92"/>
      <c r="C66" s="38"/>
      <c r="D66" s="51">
        <v>0</v>
      </c>
      <c r="E66" s="52"/>
      <c r="F66" s="53"/>
      <c r="G66" s="51">
        <v>0</v>
      </c>
      <c r="H66" s="52"/>
      <c r="I66" s="54"/>
      <c r="J66" s="51">
        <v>0</v>
      </c>
      <c r="K66" s="52"/>
      <c r="L66" s="43"/>
      <c r="M66" s="51" t="e">
        <f>ROUND(J66/G66,0)</f>
        <v>#DIV/0!</v>
      </c>
      <c r="N66" s="44"/>
      <c r="O66" s="43"/>
      <c r="P66" s="51">
        <v>0</v>
      </c>
      <c r="Q66" s="44"/>
    </row>
    <row r="67" spans="1:17" s="26" customFormat="1" ht="15" customHeight="1" hidden="1">
      <c r="A67" s="45"/>
      <c r="B67" s="92"/>
      <c r="C67" s="38"/>
      <c r="D67" s="51"/>
      <c r="E67" s="52"/>
      <c r="F67" s="53"/>
      <c r="G67" s="51"/>
      <c r="H67" s="52"/>
      <c r="I67" s="54"/>
      <c r="J67" s="51"/>
      <c r="K67" s="52"/>
      <c r="L67" s="43"/>
      <c r="M67" s="51"/>
      <c r="N67" s="44"/>
      <c r="O67" s="43"/>
      <c r="P67" s="51"/>
      <c r="Q67" s="44"/>
    </row>
    <row r="68" spans="1:17" s="26" customFormat="1" ht="5.25" customHeight="1" hidden="1">
      <c r="A68" s="45"/>
      <c r="B68" s="92"/>
      <c r="C68" s="38"/>
      <c r="D68" s="51"/>
      <c r="E68" s="52"/>
      <c r="F68" s="53"/>
      <c r="G68" s="51"/>
      <c r="H68" s="52"/>
      <c r="I68" s="54"/>
      <c r="J68" s="51"/>
      <c r="K68" s="52"/>
      <c r="L68" s="43"/>
      <c r="M68" s="51"/>
      <c r="N68" s="44"/>
      <c r="O68" s="43"/>
      <c r="P68" s="51"/>
      <c r="Q68" s="44"/>
    </row>
    <row r="69" spans="1:17" s="26" customFormat="1" ht="5.25" customHeight="1">
      <c r="A69" s="45"/>
      <c r="B69" s="89"/>
      <c r="C69" s="65"/>
      <c r="D69" s="66"/>
      <c r="E69" s="67"/>
      <c r="F69" s="68"/>
      <c r="G69" s="66"/>
      <c r="H69" s="67"/>
      <c r="I69" s="70"/>
      <c r="J69" s="66"/>
      <c r="K69" s="67"/>
      <c r="L69" s="71"/>
      <c r="M69" s="66"/>
      <c r="N69" s="72"/>
      <c r="O69" s="71"/>
      <c r="P69" s="66"/>
      <c r="Q69" s="72"/>
    </row>
    <row r="70" spans="1:17" s="26" customFormat="1" ht="21" customHeight="1">
      <c r="A70" s="45"/>
      <c r="B70" s="64" t="s">
        <v>10</v>
      </c>
      <c r="C70" s="38" t="s">
        <v>29</v>
      </c>
      <c r="D70" s="39">
        <v>3934</v>
      </c>
      <c r="E70" s="40" t="s">
        <v>30</v>
      </c>
      <c r="F70" s="41" t="s">
        <v>29</v>
      </c>
      <c r="G70" s="39">
        <v>711</v>
      </c>
      <c r="H70" s="40" t="s">
        <v>30</v>
      </c>
      <c r="I70" s="41" t="s">
        <v>29</v>
      </c>
      <c r="J70" s="39">
        <v>349907</v>
      </c>
      <c r="K70" s="40" t="s">
        <v>30</v>
      </c>
      <c r="L70" s="41" t="s">
        <v>29</v>
      </c>
      <c r="M70" s="39">
        <f>ROUND(J70/G70,0)</f>
        <v>492</v>
      </c>
      <c r="N70" s="40" t="s">
        <v>30</v>
      </c>
      <c r="O70" s="41" t="s">
        <v>29</v>
      </c>
      <c r="P70" s="39">
        <v>900</v>
      </c>
      <c r="Q70" s="44" t="s">
        <v>30</v>
      </c>
    </row>
    <row r="71" spans="1:17" s="26" customFormat="1" ht="21" customHeight="1">
      <c r="A71" s="45"/>
      <c r="B71" s="64"/>
      <c r="C71" s="38"/>
      <c r="D71" s="46">
        <v>3959</v>
      </c>
      <c r="E71" s="47"/>
      <c r="F71" s="48"/>
      <c r="G71" s="46">
        <v>709</v>
      </c>
      <c r="H71" s="47"/>
      <c r="I71" s="49"/>
      <c r="J71" s="46">
        <v>349959</v>
      </c>
      <c r="K71" s="47"/>
      <c r="L71" s="50"/>
      <c r="M71" s="46">
        <f>ROUND(J71/G71,0)</f>
        <v>494</v>
      </c>
      <c r="N71" s="37"/>
      <c r="O71" s="50"/>
      <c r="P71" s="46">
        <v>800</v>
      </c>
      <c r="Q71" s="44"/>
    </row>
    <row r="72" spans="1:17" s="26" customFormat="1" ht="9" customHeight="1">
      <c r="A72" s="45"/>
      <c r="B72" s="64"/>
      <c r="C72" s="38"/>
      <c r="D72" s="51"/>
      <c r="E72" s="52"/>
      <c r="F72" s="53"/>
      <c r="G72" s="51"/>
      <c r="H72" s="52"/>
      <c r="I72" s="54"/>
      <c r="J72" s="51"/>
      <c r="K72" s="52"/>
      <c r="L72" s="43"/>
      <c r="M72" s="51"/>
      <c r="N72" s="44"/>
      <c r="O72" s="43"/>
      <c r="P72" s="51"/>
      <c r="Q72" s="44"/>
    </row>
    <row r="73" spans="1:17" s="26" customFormat="1" ht="5.25" customHeight="1">
      <c r="A73" s="45"/>
      <c r="B73" s="64"/>
      <c r="C73" s="56"/>
      <c r="D73" s="57"/>
      <c r="E73" s="85"/>
      <c r="F73" s="86"/>
      <c r="G73" s="57"/>
      <c r="H73" s="85"/>
      <c r="I73" s="88"/>
      <c r="J73" s="57"/>
      <c r="K73" s="85"/>
      <c r="L73" s="62"/>
      <c r="M73" s="57"/>
      <c r="N73" s="63"/>
      <c r="O73" s="62"/>
      <c r="P73" s="57"/>
      <c r="Q73" s="63"/>
    </row>
    <row r="74" spans="1:17" s="26" customFormat="1" ht="5.25" customHeight="1">
      <c r="A74" s="93"/>
      <c r="B74" s="94"/>
      <c r="C74" s="65"/>
      <c r="D74" s="66"/>
      <c r="E74" s="67"/>
      <c r="F74" s="68"/>
      <c r="G74" s="66"/>
      <c r="H74" s="67"/>
      <c r="I74" s="70"/>
      <c r="J74" s="66"/>
      <c r="K74" s="67"/>
      <c r="L74" s="71"/>
      <c r="M74" s="66"/>
      <c r="N74" s="72"/>
      <c r="O74" s="71"/>
      <c r="P74" s="66"/>
      <c r="Q74" s="72"/>
    </row>
    <row r="75" spans="1:17" s="26" customFormat="1" ht="21" customHeight="1">
      <c r="A75" s="139" t="s">
        <v>14</v>
      </c>
      <c r="B75" s="140"/>
      <c r="C75" s="38" t="s">
        <v>47</v>
      </c>
      <c r="D75" s="39">
        <v>1084</v>
      </c>
      <c r="E75" s="40" t="s">
        <v>48</v>
      </c>
      <c r="F75" s="41" t="s">
        <v>47</v>
      </c>
      <c r="G75" s="39">
        <v>509</v>
      </c>
      <c r="H75" s="40" t="s">
        <v>48</v>
      </c>
      <c r="I75" s="42" t="s">
        <v>47</v>
      </c>
      <c r="J75" s="39">
        <v>1360000</v>
      </c>
      <c r="K75" s="40" t="s">
        <v>48</v>
      </c>
      <c r="L75" s="43" t="s">
        <v>47</v>
      </c>
      <c r="M75" s="39">
        <f>ROUND(J75/G75,0)</f>
        <v>2672</v>
      </c>
      <c r="N75" s="44" t="s">
        <v>48</v>
      </c>
      <c r="O75" s="43" t="s">
        <v>47</v>
      </c>
      <c r="P75" s="39">
        <v>31700</v>
      </c>
      <c r="Q75" s="44" t="s">
        <v>48</v>
      </c>
    </row>
    <row r="76" spans="1:17" s="26" customFormat="1" ht="21" customHeight="1">
      <c r="A76" s="45"/>
      <c r="B76" s="95"/>
      <c r="C76" s="38"/>
      <c r="D76" s="46">
        <v>1012</v>
      </c>
      <c r="E76" s="47"/>
      <c r="F76" s="48"/>
      <c r="G76" s="46">
        <v>466</v>
      </c>
      <c r="H76" s="47"/>
      <c r="I76" s="49"/>
      <c r="J76" s="46">
        <v>1293900</v>
      </c>
      <c r="K76" s="47"/>
      <c r="L76" s="50"/>
      <c r="M76" s="46">
        <f>ROUND(J76/G76,0)</f>
        <v>2777</v>
      </c>
      <c r="N76" s="37"/>
      <c r="O76" s="50"/>
      <c r="P76" s="46">
        <v>33800</v>
      </c>
      <c r="Q76" s="44"/>
    </row>
    <row r="77" spans="1:17" s="26" customFormat="1" ht="9.75" customHeight="1">
      <c r="A77" s="45"/>
      <c r="B77" s="95"/>
      <c r="C77" s="38"/>
      <c r="D77" s="51"/>
      <c r="E77" s="52"/>
      <c r="F77" s="53"/>
      <c r="G77" s="51"/>
      <c r="H77" s="52"/>
      <c r="I77" s="54"/>
      <c r="J77" s="51"/>
      <c r="K77" s="52"/>
      <c r="L77" s="43"/>
      <c r="M77" s="51"/>
      <c r="N77" s="44"/>
      <c r="O77" s="43"/>
      <c r="P77" s="51"/>
      <c r="Q77" s="44"/>
    </row>
    <row r="78" spans="1:17" s="26" customFormat="1" ht="5.25" customHeight="1">
      <c r="A78" s="96"/>
      <c r="B78" s="97"/>
      <c r="C78" s="56"/>
      <c r="D78" s="57"/>
      <c r="E78" s="85"/>
      <c r="F78" s="86"/>
      <c r="G78" s="57"/>
      <c r="H78" s="85"/>
      <c r="I78" s="88"/>
      <c r="J78" s="57"/>
      <c r="K78" s="85"/>
      <c r="L78" s="62"/>
      <c r="M78" s="57"/>
      <c r="N78" s="63"/>
      <c r="O78" s="62"/>
      <c r="P78" s="57"/>
      <c r="Q78" s="63"/>
    </row>
    <row r="79" spans="1:17" s="26" customFormat="1" ht="5.25" customHeight="1">
      <c r="A79" s="93"/>
      <c r="B79" s="94"/>
      <c r="C79" s="65"/>
      <c r="D79" s="66"/>
      <c r="E79" s="67"/>
      <c r="F79" s="68"/>
      <c r="G79" s="66"/>
      <c r="H79" s="67"/>
      <c r="I79" s="70"/>
      <c r="J79" s="66"/>
      <c r="K79" s="67"/>
      <c r="L79" s="71"/>
      <c r="M79" s="66"/>
      <c r="N79" s="72"/>
      <c r="O79" s="71"/>
      <c r="P79" s="66"/>
      <c r="Q79" s="72"/>
    </row>
    <row r="80" spans="1:17" s="26" customFormat="1" ht="19.5" customHeight="1">
      <c r="A80" s="139" t="s">
        <v>11</v>
      </c>
      <c r="B80" s="140"/>
      <c r="C80" s="38" t="s">
        <v>25</v>
      </c>
      <c r="D80" s="39">
        <v>6736</v>
      </c>
      <c r="E80" s="40" t="s">
        <v>26</v>
      </c>
      <c r="F80" s="41" t="s">
        <v>25</v>
      </c>
      <c r="G80" s="39">
        <v>6736</v>
      </c>
      <c r="H80" s="40" t="s">
        <v>26</v>
      </c>
      <c r="I80" s="42" t="s">
        <v>25</v>
      </c>
      <c r="J80" s="39">
        <v>7222033</v>
      </c>
      <c r="K80" s="40" t="s">
        <v>26</v>
      </c>
      <c r="L80" s="43" t="s">
        <v>25</v>
      </c>
      <c r="M80" s="39">
        <f>ROUND(J80/G80,0)</f>
        <v>1072</v>
      </c>
      <c r="N80" s="44" t="s">
        <v>26</v>
      </c>
      <c r="O80" s="43" t="s">
        <v>25</v>
      </c>
      <c r="P80" s="39">
        <v>3000</v>
      </c>
      <c r="Q80" s="44" t="s">
        <v>26</v>
      </c>
    </row>
    <row r="81" spans="1:17" s="26" customFormat="1" ht="19.5" customHeight="1">
      <c r="A81" s="45"/>
      <c r="B81" s="95"/>
      <c r="C81" s="38"/>
      <c r="D81" s="46">
        <v>6624</v>
      </c>
      <c r="E81" s="47"/>
      <c r="F81" s="48"/>
      <c r="G81" s="46">
        <v>6624</v>
      </c>
      <c r="H81" s="47"/>
      <c r="I81" s="49"/>
      <c r="J81" s="46">
        <v>6302080</v>
      </c>
      <c r="K81" s="47"/>
      <c r="L81" s="50"/>
      <c r="M81" s="46">
        <f>ROUND(J81/G81,0)</f>
        <v>951</v>
      </c>
      <c r="N81" s="37"/>
      <c r="O81" s="50"/>
      <c r="P81" s="46">
        <v>3000</v>
      </c>
      <c r="Q81" s="44"/>
    </row>
    <row r="82" spans="1:17" s="26" customFormat="1" ht="19.5" customHeight="1">
      <c r="A82" s="45"/>
      <c r="B82" s="95"/>
      <c r="C82" s="38"/>
      <c r="D82" s="51"/>
      <c r="E82" s="52"/>
      <c r="F82" s="53"/>
      <c r="G82" s="51"/>
      <c r="H82" s="52"/>
      <c r="I82" s="54" t="s">
        <v>23</v>
      </c>
      <c r="J82" s="46">
        <v>508361</v>
      </c>
      <c r="K82" s="52" t="s">
        <v>24</v>
      </c>
      <c r="L82" s="43"/>
      <c r="M82" s="51"/>
      <c r="N82" s="44"/>
      <c r="O82" s="43"/>
      <c r="P82" s="51"/>
      <c r="Q82" s="44"/>
    </row>
    <row r="83" spans="1:17" s="26" customFormat="1" ht="5.25" customHeight="1" thickBot="1">
      <c r="A83" s="98"/>
      <c r="B83" s="99"/>
      <c r="C83" s="100"/>
      <c r="D83" s="101"/>
      <c r="E83" s="102"/>
      <c r="F83" s="103"/>
      <c r="G83" s="101"/>
      <c r="H83" s="102"/>
      <c r="I83" s="104"/>
      <c r="J83" s="101"/>
      <c r="K83" s="102"/>
      <c r="L83" s="105"/>
      <c r="M83" s="101"/>
      <c r="N83" s="106"/>
      <c r="O83" s="105"/>
      <c r="P83" s="101"/>
      <c r="Q83" s="106"/>
    </row>
    <row r="84" spans="1:17" s="26" customFormat="1" ht="5.25" customHeight="1" thickTop="1">
      <c r="A84" s="45"/>
      <c r="B84" s="95"/>
      <c r="C84" s="38"/>
      <c r="D84" s="51"/>
      <c r="E84" s="52"/>
      <c r="F84" s="53"/>
      <c r="G84" s="51"/>
      <c r="H84" s="52"/>
      <c r="I84" s="54"/>
      <c r="J84" s="51"/>
      <c r="K84" s="52"/>
      <c r="L84" s="43"/>
      <c r="M84" s="51"/>
      <c r="N84" s="44"/>
      <c r="O84" s="43"/>
      <c r="P84" s="51"/>
      <c r="Q84" s="44"/>
    </row>
    <row r="85" spans="1:17" s="26" customFormat="1" ht="21" customHeight="1">
      <c r="A85" s="154" t="s">
        <v>3</v>
      </c>
      <c r="B85" s="155"/>
      <c r="C85" s="38" t="s">
        <v>51</v>
      </c>
      <c r="D85" s="39">
        <f>SUM(D10,D75,D80)</f>
        <v>154657</v>
      </c>
      <c r="E85" s="40" t="s">
        <v>52</v>
      </c>
      <c r="F85" s="41" t="s">
        <v>51</v>
      </c>
      <c r="G85" s="39">
        <f>SUM(G10,G75,G80)</f>
        <v>80218</v>
      </c>
      <c r="H85" s="40" t="s">
        <v>52</v>
      </c>
      <c r="I85" s="42" t="s">
        <v>51</v>
      </c>
      <c r="J85" s="39">
        <f>SUM(J10,J75,,J80,)</f>
        <v>172958408</v>
      </c>
      <c r="K85" s="40" t="s">
        <v>52</v>
      </c>
      <c r="L85" s="43" t="s">
        <v>51</v>
      </c>
      <c r="M85" s="39">
        <f>ROUND(J85/G85,0)</f>
        <v>2156</v>
      </c>
      <c r="N85" s="44" t="s">
        <v>52</v>
      </c>
      <c r="O85" s="43" t="s">
        <v>51</v>
      </c>
      <c r="P85" s="39">
        <f>MAX(P10,P75,P80)</f>
        <v>174800</v>
      </c>
      <c r="Q85" s="44" t="s">
        <v>52</v>
      </c>
    </row>
    <row r="86" spans="1:17" s="26" customFormat="1" ht="21" customHeight="1">
      <c r="A86" s="45"/>
      <c r="B86" s="95"/>
      <c r="C86" s="38"/>
      <c r="D86" s="46">
        <f>SUM(D11,D76,D81)</f>
        <v>158099</v>
      </c>
      <c r="E86" s="47"/>
      <c r="F86" s="48"/>
      <c r="G86" s="46">
        <f>SUM(G11,G76,G81)</f>
        <v>80995</v>
      </c>
      <c r="H86" s="107"/>
      <c r="I86" s="108"/>
      <c r="J86" s="46">
        <f>SUM(J11,J76,J81)</f>
        <v>167210839</v>
      </c>
      <c r="K86" s="107"/>
      <c r="L86" s="108"/>
      <c r="M86" s="46">
        <f>ROUND(J86/G86,0)</f>
        <v>2064</v>
      </c>
      <c r="N86" s="107"/>
      <c r="O86" s="108"/>
      <c r="P86" s="46">
        <f>MAX(P11,P76,P81)</f>
        <v>211300</v>
      </c>
      <c r="Q86" s="44"/>
    </row>
    <row r="87" spans="1:17" s="26" customFormat="1" ht="21" customHeight="1">
      <c r="A87" s="45"/>
      <c r="B87" s="95"/>
      <c r="C87" s="38"/>
      <c r="D87" s="51"/>
      <c r="E87" s="52"/>
      <c r="F87" s="53"/>
      <c r="G87" s="51"/>
      <c r="H87" s="52"/>
      <c r="I87" s="54" t="s">
        <v>53</v>
      </c>
      <c r="J87" s="46">
        <f>SUM(J12,J82)</f>
        <v>48287831</v>
      </c>
      <c r="K87" s="52" t="s">
        <v>54</v>
      </c>
      <c r="L87" s="43"/>
      <c r="M87" s="51"/>
      <c r="N87" s="44"/>
      <c r="O87" s="43"/>
      <c r="P87" s="51"/>
      <c r="Q87" s="44"/>
    </row>
    <row r="88" spans="1:17" s="121" customFormat="1" ht="5.25" customHeight="1">
      <c r="A88" s="109"/>
      <c r="B88" s="110"/>
      <c r="C88" s="111"/>
      <c r="D88" s="112"/>
      <c r="E88" s="113"/>
      <c r="F88" s="114"/>
      <c r="G88" s="114"/>
      <c r="H88" s="113"/>
      <c r="I88" s="115"/>
      <c r="J88" s="116"/>
      <c r="K88" s="113"/>
      <c r="L88" s="117"/>
      <c r="M88" s="118"/>
      <c r="N88" s="119"/>
      <c r="O88" s="117"/>
      <c r="P88" s="120"/>
      <c r="Q88" s="119"/>
    </row>
    <row r="89" spans="1:17" ht="3.75" customHeight="1">
      <c r="A89" s="121"/>
      <c r="B89" s="122"/>
      <c r="C89" s="3"/>
      <c r="D89" s="4"/>
      <c r="E89" s="5"/>
      <c r="F89" s="6"/>
      <c r="G89" s="6"/>
      <c r="H89" s="5"/>
      <c r="I89" s="6"/>
      <c r="J89" s="7"/>
      <c r="K89" s="5"/>
      <c r="L89" s="3"/>
      <c r="M89" s="8"/>
      <c r="N89" s="9"/>
      <c r="O89" s="3"/>
      <c r="P89" s="10"/>
      <c r="Q89" s="9"/>
    </row>
    <row r="90" spans="1:17" s="121" customFormat="1" ht="16.5" customHeight="1">
      <c r="A90" s="2"/>
      <c r="B90" s="11" t="s">
        <v>18</v>
      </c>
      <c r="C90" s="124"/>
      <c r="D90" s="125"/>
      <c r="E90" s="126"/>
      <c r="F90" s="127"/>
      <c r="G90" s="127"/>
      <c r="H90" s="126"/>
      <c r="I90" s="127"/>
      <c r="J90" s="128"/>
      <c r="K90" s="126"/>
      <c r="L90" s="124"/>
      <c r="M90" s="129"/>
      <c r="N90" s="130"/>
      <c r="O90" s="124"/>
      <c r="P90" s="122"/>
      <c r="Q90" s="130"/>
    </row>
    <row r="91" spans="2:17" s="1" customFormat="1" ht="16.5" customHeight="1">
      <c r="B91" s="11" t="s">
        <v>19</v>
      </c>
      <c r="C91" s="15"/>
      <c r="D91" s="13"/>
      <c r="E91" s="13"/>
      <c r="F91" s="14"/>
      <c r="G91" s="13"/>
      <c r="H91" s="13"/>
      <c r="I91" s="14"/>
      <c r="J91" s="13"/>
      <c r="K91" s="13"/>
      <c r="L91" s="15"/>
      <c r="M91" s="11"/>
      <c r="N91" s="11"/>
      <c r="O91" s="15"/>
      <c r="P91" s="11"/>
      <c r="Q91" s="11"/>
    </row>
    <row r="92" spans="2:17" s="1" customFormat="1" ht="16.5" customHeight="1">
      <c r="B92" s="11" t="s">
        <v>20</v>
      </c>
      <c r="C92" s="15"/>
      <c r="D92" s="13"/>
      <c r="E92" s="13"/>
      <c r="F92" s="14"/>
      <c r="G92" s="13"/>
      <c r="H92" s="13"/>
      <c r="I92" s="14"/>
      <c r="J92" s="13"/>
      <c r="K92" s="13"/>
      <c r="L92" s="15"/>
      <c r="M92" s="11"/>
      <c r="N92" s="11"/>
      <c r="O92" s="15"/>
      <c r="P92" s="11"/>
      <c r="Q92" s="11"/>
    </row>
    <row r="93" spans="2:17" s="1" customFormat="1" ht="16.5" customHeight="1">
      <c r="B93" s="131" t="s">
        <v>64</v>
      </c>
      <c r="C93" s="136"/>
      <c r="D93" s="136"/>
      <c r="E93" s="136"/>
      <c r="F93" s="136"/>
      <c r="G93" s="136"/>
      <c r="H93" s="136"/>
      <c r="I93" s="136"/>
      <c r="J93" s="136"/>
      <c r="K93" s="136"/>
      <c r="L93" s="136"/>
      <c r="M93" s="136"/>
      <c r="N93" s="136"/>
      <c r="O93" s="136"/>
      <c r="P93" s="136"/>
      <c r="Q93" s="136"/>
    </row>
    <row r="94" spans="2:17" s="1" customFormat="1" ht="16.5" customHeight="1">
      <c r="B94" s="136"/>
      <c r="C94" s="136"/>
      <c r="D94" s="136"/>
      <c r="E94" s="136"/>
      <c r="F94" s="136"/>
      <c r="G94" s="136"/>
      <c r="H94" s="136"/>
      <c r="I94" s="136"/>
      <c r="J94" s="136"/>
      <c r="K94" s="136"/>
      <c r="L94" s="136"/>
      <c r="M94" s="136"/>
      <c r="N94" s="136"/>
      <c r="O94" s="136"/>
      <c r="P94" s="136"/>
      <c r="Q94" s="136"/>
    </row>
    <row r="95" spans="2:17" s="1" customFormat="1" ht="16.5" customHeight="1">
      <c r="B95" s="150" t="s">
        <v>63</v>
      </c>
      <c r="C95" s="151"/>
      <c r="D95" s="151"/>
      <c r="E95" s="151"/>
      <c r="F95" s="151"/>
      <c r="G95" s="151"/>
      <c r="H95" s="151"/>
      <c r="I95" s="151"/>
      <c r="J95" s="151"/>
      <c r="K95" s="151"/>
      <c r="L95" s="151"/>
      <c r="M95" s="151"/>
      <c r="N95" s="151"/>
      <c r="O95" s="151"/>
      <c r="P95" s="151"/>
      <c r="Q95" s="151"/>
    </row>
    <row r="96" spans="2:17" s="1" customFormat="1" ht="17.25" customHeight="1">
      <c r="B96" s="151"/>
      <c r="C96" s="151"/>
      <c r="D96" s="151"/>
      <c r="E96" s="151"/>
      <c r="F96" s="151"/>
      <c r="G96" s="151"/>
      <c r="H96" s="151"/>
      <c r="I96" s="151"/>
      <c r="J96" s="151"/>
      <c r="K96" s="151"/>
      <c r="L96" s="151"/>
      <c r="M96" s="151"/>
      <c r="N96" s="151"/>
      <c r="O96" s="151"/>
      <c r="P96" s="151"/>
      <c r="Q96" s="151"/>
    </row>
    <row r="97" spans="2:17" s="121" customFormat="1" ht="16.5" customHeight="1">
      <c r="B97" s="131" t="s">
        <v>62</v>
      </c>
      <c r="C97" s="132"/>
      <c r="D97" s="132"/>
      <c r="E97" s="132"/>
      <c r="F97" s="132"/>
      <c r="G97" s="132"/>
      <c r="H97" s="132"/>
      <c r="I97" s="132"/>
      <c r="J97" s="132"/>
      <c r="K97" s="132"/>
      <c r="L97" s="132"/>
      <c r="M97" s="132"/>
      <c r="N97" s="132"/>
      <c r="O97" s="132"/>
      <c r="P97" s="132"/>
      <c r="Q97" s="132"/>
    </row>
  </sheetData>
  <sheetProtection/>
  <mergeCells count="17">
    <mergeCell ref="L7:Q7"/>
    <mergeCell ref="B95:Q96"/>
    <mergeCell ref="A7:B8"/>
    <mergeCell ref="C8:E8"/>
    <mergeCell ref="A85:B85"/>
    <mergeCell ref="A75:B75"/>
    <mergeCell ref="A80:B80"/>
    <mergeCell ref="B97:Q97"/>
    <mergeCell ref="L8:N8"/>
    <mergeCell ref="B93:Q94"/>
    <mergeCell ref="P5:Q5"/>
    <mergeCell ref="A3:Q3"/>
    <mergeCell ref="A10:B10"/>
    <mergeCell ref="O8:Q8"/>
    <mergeCell ref="I7:K8"/>
    <mergeCell ref="C7:H7"/>
    <mergeCell ref="F8:H8"/>
  </mergeCells>
  <printOptions horizontalCentered="1"/>
  <pageMargins left="0.3937007874015748" right="0.3937007874015748" top="0.43" bottom="0.35433070866141736" header="0.24" footer="0.1968503937007874"/>
  <pageSetup fitToHeight="0" horizontalDpi="300" verticalDpi="3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　日本学術振興会</cp:lastModifiedBy>
  <cp:lastPrinted>2016-02-02T05:32:39Z</cp:lastPrinted>
  <dcterms:created xsi:type="dcterms:W3CDTF">2001-06-28T04:26:33Z</dcterms:created>
  <dcterms:modified xsi:type="dcterms:W3CDTF">2016-04-05T01:14:13Z</dcterms:modified>
  <cp:category/>
  <cp:version/>
  <cp:contentType/>
  <cp:contentStatus/>
</cp:coreProperties>
</file>