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16" yWindow="750" windowWidth="15480" windowHeight="10050" activeTab="0"/>
  </bookViews>
  <sheets>
    <sheet name="種目別配分状況一覧（新規）" sheetId="1" r:id="rId1"/>
  </sheets>
  <definedNames>
    <definedName name="_xlnm.Print_Area" localSheetId="0">'種目別配分状況一覧（新規）'!$A$1:$T$93</definedName>
  </definedNames>
  <calcPr fullCalcOnLoad="1"/>
</workbook>
</file>

<file path=xl/sharedStrings.xml><?xml version="1.0" encoding="utf-8"?>
<sst xmlns="http://schemas.openxmlformats.org/spreadsheetml/2006/main" count="260" uniqueCount="69">
  <si>
    <t/>
  </si>
  <si>
    <t>採択率</t>
  </si>
  <si>
    <t>研究課題数</t>
  </si>
  <si>
    <t>件</t>
  </si>
  <si>
    <t>合　　　　　計</t>
  </si>
  <si>
    <t>研　究　種　目</t>
  </si>
  <si>
    <t>応　　募</t>
  </si>
  <si>
    <t>採　　択</t>
  </si>
  <si>
    <t>平　　均</t>
  </si>
  <si>
    <t>最　　高</t>
  </si>
  <si>
    <t>（注１）　〔　　〕内は、前年度を示す。</t>
  </si>
  <si>
    <t>（注２）　【　　】内は、間接経費（外数）。</t>
  </si>
  <si>
    <t xml:space="preserve"> 科学研究費</t>
  </si>
  <si>
    <t>　　奨励研究</t>
  </si>
  <si>
    <t xml:space="preserve"> 特別研究員奨励費</t>
  </si>
  <si>
    <t>配分額</t>
  </si>
  <si>
    <t>千円</t>
  </si>
  <si>
    <t xml:space="preserve"> 研究成果公開促進費</t>
  </si>
  <si>
    <t>　　研究活動スタート支援</t>
  </si>
  <si>
    <t>　　特別推進研究</t>
  </si>
  <si>
    <t>　　新学術領域研究　　</t>
  </si>
  <si>
    <t>％</t>
  </si>
  <si>
    <t>〔</t>
  </si>
  <si>
    <t>〕</t>
  </si>
  <si>
    <t>【</t>
  </si>
  <si>
    <t>】</t>
  </si>
  <si>
    <t>〔</t>
  </si>
  <si>
    <t>〕</t>
  </si>
  <si>
    <t>【</t>
  </si>
  <si>
    <t>】</t>
  </si>
  <si>
    <t>〔</t>
  </si>
  <si>
    <t>〕</t>
  </si>
  <si>
    <t>　　　（研究領域提案型）</t>
  </si>
  <si>
    <t>【</t>
  </si>
  <si>
    <t>】</t>
  </si>
  <si>
    <t>〔</t>
  </si>
  <si>
    <t>〕</t>
  </si>
  <si>
    <t>【</t>
  </si>
  <si>
    <t>】</t>
  </si>
  <si>
    <t>〔</t>
  </si>
  <si>
    <t>〕</t>
  </si>
  <si>
    <t>【</t>
  </si>
  <si>
    <t>】</t>
  </si>
  <si>
    <t>〔</t>
  </si>
  <si>
    <t>〕</t>
  </si>
  <si>
    <t>【</t>
  </si>
  <si>
    <t>】</t>
  </si>
  <si>
    <t>〔</t>
  </si>
  <si>
    <t>〕</t>
  </si>
  <si>
    <t>【</t>
  </si>
  <si>
    <t>】</t>
  </si>
  <si>
    <t>〔</t>
  </si>
  <si>
    <t>〕</t>
  </si>
  <si>
    <t>【</t>
  </si>
  <si>
    <t>】</t>
  </si>
  <si>
    <t>　　基盤研究（Ａ）</t>
  </si>
  <si>
    <t>－</t>
  </si>
  <si>
    <t>１課題当たりの配分額</t>
  </si>
  <si>
    <t>科研費（補助金分・基金分）配分状況一覧（平成２７年度　新規採択分）</t>
  </si>
  <si>
    <t>－</t>
  </si>
  <si>
    <t>　　基盤研究（Ｂ）</t>
  </si>
  <si>
    <t>　　基盤研究（Ｃ）　＊１</t>
  </si>
  <si>
    <t>　　挑戦的萌芽研究　＊１</t>
  </si>
  <si>
    <t>　　若手研究（Ａ）</t>
  </si>
  <si>
    <t>　　若手研究（Ｂ）　＊１</t>
  </si>
  <si>
    <t>（注４）　「新学術領域研究（研究領域提案型）『生命科学系３分野支援活動』」、「特設分野研究」、「特別研究促進費」及び「特定奨励費」は除く。</t>
  </si>
  <si>
    <t>（注３）　＊１は、基金化研究種目であるため、「配分額」欄及び「1課題あたりの配分額」欄には平成２７年度の当初計画に対する配分額を計上。</t>
  </si>
  <si>
    <t>　　基盤研究（Ｓ）</t>
  </si>
  <si>
    <t>平成27年11月現在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</si>
</sst>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.0_ "/>
    <numFmt numFmtId="187" formatCode="#,##0_);[Red]\(#,##0\)"/>
    <numFmt numFmtId="188" formatCode="0.0_);[Red]\(0.0\)"/>
    <numFmt numFmtId="189" formatCode="0.0_ "/>
    <numFmt numFmtId="190" formatCode="_ * #,##0.0_ ;_ * \-#,##0.0_ ;_ * &quot;-&quot;_ ;_ @_ "/>
    <numFmt numFmtId="191" formatCode="_ * #,##0.0_ ;_ * \-#,##0.0_ ;_ * &quot;-&quot;?_ ;_ @_ "/>
    <numFmt numFmtId="192" formatCode="_(* #,##0.0_);_(* \(#,##0.0\);_(* &quot;-&quot;_);_(@_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5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84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right"/>
    </xf>
    <xf numFmtId="49" fontId="12" fillId="0" borderId="13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187" fontId="13" fillId="0" borderId="0" xfId="0" applyNumberFormat="1" applyFont="1" applyFill="1" applyBorder="1" applyAlignment="1">
      <alignment horizontal="right" vertical="center"/>
    </xf>
    <xf numFmtId="184" fontId="13" fillId="0" borderId="10" xfId="0" applyNumberFormat="1" applyFont="1" applyFill="1" applyBorder="1" applyAlignment="1">
      <alignment horizontal="left" vertical="center"/>
    </xf>
    <xf numFmtId="184" fontId="13" fillId="0" borderId="0" xfId="0" applyNumberFormat="1" applyFont="1" applyFill="1" applyBorder="1" applyAlignment="1">
      <alignment horizontal="right" vertical="center"/>
    </xf>
    <xf numFmtId="188" fontId="13" fillId="0" borderId="0" xfId="0" applyNumberFormat="1" applyFont="1" applyFill="1" applyBorder="1" applyAlignment="1">
      <alignment horizontal="right" vertical="center"/>
    </xf>
    <xf numFmtId="184" fontId="13" fillId="0" borderId="14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horizontal="right" vertical="center"/>
    </xf>
    <xf numFmtId="184" fontId="12" fillId="0" borderId="10" xfId="0" applyNumberFormat="1" applyFont="1" applyFill="1" applyBorder="1" applyAlignment="1">
      <alignment horizontal="left" vertical="center"/>
    </xf>
    <xf numFmtId="184" fontId="12" fillId="0" borderId="0" xfId="0" applyNumberFormat="1" applyFont="1" applyFill="1" applyBorder="1" applyAlignment="1">
      <alignment horizontal="right" vertical="center"/>
    </xf>
    <xf numFmtId="188" fontId="12" fillId="0" borderId="0" xfId="0" applyNumberFormat="1" applyFont="1" applyFill="1" applyBorder="1" applyAlignment="1">
      <alignment horizontal="right" vertical="center"/>
    </xf>
    <xf numFmtId="184" fontId="12" fillId="0" borderId="14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right" vertical="center"/>
    </xf>
    <xf numFmtId="187" fontId="12" fillId="0" borderId="16" xfId="0" applyNumberFormat="1" applyFont="1" applyFill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horizontal="right" vertical="center"/>
    </xf>
    <xf numFmtId="187" fontId="12" fillId="0" borderId="16" xfId="0" applyNumberFormat="1" applyFont="1" applyFill="1" applyBorder="1" applyAlignment="1">
      <alignment horizontal="center" vertical="center"/>
    </xf>
    <xf numFmtId="188" fontId="12" fillId="0" borderId="16" xfId="0" applyNumberFormat="1" applyFont="1" applyFill="1" applyBorder="1" applyAlignment="1">
      <alignment horizontal="right"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187" fontId="12" fillId="0" borderId="13" xfId="0" applyNumberFormat="1" applyFont="1" applyFill="1" applyBorder="1" applyAlignment="1">
      <alignment horizontal="right" vertical="center"/>
    </xf>
    <xf numFmtId="184" fontId="12" fillId="0" borderId="12" xfId="0" applyNumberFormat="1" applyFont="1" applyFill="1" applyBorder="1" applyAlignment="1">
      <alignment horizontal="left" vertical="center"/>
    </xf>
    <xf numFmtId="184" fontId="12" fillId="0" borderId="13" xfId="0" applyNumberFormat="1" applyFont="1" applyFill="1" applyBorder="1" applyAlignment="1">
      <alignment horizontal="right" vertical="center"/>
    </xf>
    <xf numFmtId="187" fontId="12" fillId="0" borderId="13" xfId="0" applyNumberFormat="1" applyFont="1" applyFill="1" applyBorder="1" applyAlignment="1">
      <alignment vertical="center"/>
    </xf>
    <xf numFmtId="188" fontId="12" fillId="0" borderId="13" xfId="0" applyNumberFormat="1" applyFont="1" applyFill="1" applyBorder="1" applyAlignment="1">
      <alignment horizontal="right" vertical="center"/>
    </xf>
    <xf numFmtId="184" fontId="12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/>
    </xf>
    <xf numFmtId="187" fontId="5" fillId="0" borderId="0" xfId="0" applyNumberFormat="1" applyFont="1" applyFill="1" applyBorder="1" applyAlignment="1">
      <alignment vertical="center"/>
    </xf>
    <xf numFmtId="181" fontId="12" fillId="0" borderId="0" xfId="49" applyFont="1" applyFill="1" applyBorder="1" applyAlignment="1">
      <alignment horizontal="right" vertical="center"/>
    </xf>
    <xf numFmtId="181" fontId="13" fillId="0" borderId="0" xfId="49" applyFont="1" applyFill="1" applyBorder="1" applyAlignment="1">
      <alignment vertical="center"/>
    </xf>
    <xf numFmtId="181" fontId="13" fillId="0" borderId="10" xfId="49" applyFont="1" applyFill="1" applyBorder="1" applyAlignment="1">
      <alignment horizontal="left" vertical="center"/>
    </xf>
    <xf numFmtId="181" fontId="13" fillId="0" borderId="0" xfId="49" applyFont="1" applyFill="1" applyBorder="1" applyAlignment="1">
      <alignment horizontal="right" vertical="center"/>
    </xf>
    <xf numFmtId="181" fontId="13" fillId="0" borderId="14" xfId="49" applyFont="1" applyFill="1" applyBorder="1" applyAlignment="1">
      <alignment horizontal="right" vertical="center"/>
    </xf>
    <xf numFmtId="181" fontId="12" fillId="0" borderId="10" xfId="49" applyFont="1" applyFill="1" applyBorder="1" applyAlignment="1">
      <alignment horizontal="left" vertical="center"/>
    </xf>
    <xf numFmtId="187" fontId="12" fillId="0" borderId="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84" fontId="12" fillId="0" borderId="15" xfId="0" applyNumberFormat="1" applyFont="1" applyFill="1" applyBorder="1" applyAlignment="1">
      <alignment horizontal="left" vertical="center"/>
    </xf>
    <xf numFmtId="184" fontId="12" fillId="0" borderId="16" xfId="0" applyNumberFormat="1" applyFont="1" applyFill="1" applyBorder="1" applyAlignment="1">
      <alignment horizontal="right" vertical="center"/>
    </xf>
    <xf numFmtId="187" fontId="12" fillId="0" borderId="16" xfId="0" applyNumberFormat="1" applyFont="1" applyFill="1" applyBorder="1" applyAlignment="1">
      <alignment vertical="center"/>
    </xf>
    <xf numFmtId="184" fontId="12" fillId="0" borderId="17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87" fontId="13" fillId="0" borderId="10" xfId="0" applyNumberFormat="1" applyFont="1" applyFill="1" applyBorder="1" applyAlignment="1">
      <alignment horizontal="left" vertical="center"/>
    </xf>
    <xf numFmtId="187" fontId="13" fillId="0" borderId="14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left" vertical="center"/>
    </xf>
    <xf numFmtId="184" fontId="5" fillId="0" borderId="16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7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187" fontId="5" fillId="0" borderId="16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vertical="center"/>
    </xf>
    <xf numFmtId="186" fontId="12" fillId="0" borderId="16" xfId="0" applyNumberFormat="1" applyFont="1" applyFill="1" applyBorder="1" applyAlignment="1">
      <alignment horizontal="right" vertical="center"/>
    </xf>
    <xf numFmtId="186" fontId="12" fillId="0" borderId="13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right" vertical="center"/>
    </xf>
    <xf numFmtId="187" fontId="12" fillId="0" borderId="23" xfId="0" applyNumberFormat="1" applyFont="1" applyFill="1" applyBorder="1" applyAlignment="1">
      <alignment horizontal="right" vertical="center"/>
    </xf>
    <xf numFmtId="184" fontId="12" fillId="0" borderId="22" xfId="0" applyNumberFormat="1" applyFont="1" applyFill="1" applyBorder="1" applyAlignment="1">
      <alignment horizontal="left" vertical="center"/>
    </xf>
    <xf numFmtId="184" fontId="12" fillId="0" borderId="23" xfId="0" applyNumberFormat="1" applyFont="1" applyFill="1" applyBorder="1" applyAlignment="1">
      <alignment horizontal="right" vertical="center"/>
    </xf>
    <xf numFmtId="186" fontId="12" fillId="0" borderId="23" xfId="0" applyNumberFormat="1" applyFont="1" applyFill="1" applyBorder="1" applyAlignment="1">
      <alignment horizontal="right" vertical="center"/>
    </xf>
    <xf numFmtId="184" fontId="12" fillId="0" borderId="21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left" vertical="center"/>
    </xf>
    <xf numFmtId="181" fontId="12" fillId="0" borderId="0" xfId="49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57150</xdr:rowOff>
    </xdr:from>
    <xdr:to>
      <xdr:col>20</xdr:col>
      <xdr:colOff>28575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1430000" y="57150"/>
          <a:ext cx="1657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view="pageBreakPreview" zoomScale="70" zoomScaleNormal="75" zoomScaleSheetLayoutView="70" zoomScalePageLayoutView="0" workbookViewId="0" topLeftCell="A1">
      <selection activeCell="T94" sqref="T94"/>
    </sheetView>
  </sheetViews>
  <sheetFormatPr defaultColWidth="8.875" defaultRowHeight="13.5"/>
  <cols>
    <col min="1" max="1" width="5.625" style="5" customWidth="1"/>
    <col min="2" max="2" width="40.375" style="14" customWidth="1"/>
    <col min="3" max="3" width="2.75390625" style="26" customWidth="1"/>
    <col min="4" max="4" width="13.25390625" style="27" bestFit="1" customWidth="1"/>
    <col min="5" max="5" width="2.75390625" style="27" customWidth="1"/>
    <col min="6" max="6" width="2.75390625" style="28" customWidth="1"/>
    <col min="7" max="7" width="12.625" style="27" bestFit="1" customWidth="1"/>
    <col min="8" max="8" width="2.75390625" style="27" customWidth="1"/>
    <col min="9" max="9" width="2.75390625" style="28" customWidth="1"/>
    <col min="10" max="10" width="10.25390625" style="27" customWidth="1"/>
    <col min="11" max="11" width="2.75390625" style="27" customWidth="1"/>
    <col min="12" max="12" width="2.75390625" style="28" customWidth="1"/>
    <col min="13" max="13" width="21.375" style="27" customWidth="1"/>
    <col min="14" max="14" width="2.75390625" style="27" customWidth="1"/>
    <col min="15" max="15" width="2.75390625" style="26" customWidth="1"/>
    <col min="16" max="16" width="14.375" style="5" customWidth="1"/>
    <col min="17" max="17" width="2.75390625" style="5" customWidth="1"/>
    <col min="18" max="18" width="2.75390625" style="26" customWidth="1"/>
    <col min="19" max="19" width="18.50390625" style="5" customWidth="1"/>
    <col min="20" max="20" width="4.75390625" style="5" customWidth="1"/>
    <col min="21" max="16384" width="8.875" style="5" customWidth="1"/>
  </cols>
  <sheetData>
    <row r="1" spans="2:26" s="14" customFormat="1" ht="26.25" customHeight="1">
      <c r="B1" s="15"/>
      <c r="D1" s="16"/>
      <c r="E1" s="16"/>
      <c r="F1" s="17"/>
      <c r="G1" s="16"/>
      <c r="H1" s="16"/>
      <c r="I1" s="17"/>
      <c r="J1" s="16"/>
      <c r="K1" s="16"/>
      <c r="L1" s="16"/>
      <c r="M1" s="17"/>
      <c r="N1" s="16"/>
      <c r="O1" s="17"/>
      <c r="P1" s="16"/>
      <c r="Q1" s="16"/>
      <c r="R1" s="16"/>
      <c r="S1" s="16"/>
      <c r="T1" s="16"/>
      <c r="U1" s="18"/>
      <c r="X1" s="18"/>
      <c r="Y1" s="1"/>
      <c r="Z1" s="19"/>
    </row>
    <row r="2" spans="2:26" s="14" customFormat="1" ht="9.75" customHeight="1">
      <c r="B2" s="15"/>
      <c r="D2" s="16"/>
      <c r="E2" s="16"/>
      <c r="F2" s="17"/>
      <c r="G2" s="16"/>
      <c r="H2" s="16"/>
      <c r="I2" s="17"/>
      <c r="J2" s="16"/>
      <c r="K2" s="16"/>
      <c r="L2" s="16"/>
      <c r="M2" s="17"/>
      <c r="N2" s="16"/>
      <c r="O2" s="17"/>
      <c r="P2" s="16"/>
      <c r="Q2" s="16"/>
      <c r="R2" s="16"/>
      <c r="S2" s="16"/>
      <c r="T2" s="16"/>
      <c r="U2" s="18"/>
      <c r="X2" s="18"/>
      <c r="Y2" s="1"/>
      <c r="Z2" s="19"/>
    </row>
    <row r="3" spans="1:26" s="21" customFormat="1" ht="27.75" customHeight="1">
      <c r="A3" s="140" t="s">
        <v>58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20"/>
      <c r="V3" s="20"/>
      <c r="W3" s="20"/>
      <c r="X3" s="20"/>
      <c r="Y3" s="20"/>
      <c r="Z3" s="20"/>
    </row>
    <row r="4" spans="2:26" ht="31.5" customHeigh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23"/>
      <c r="O4" s="23"/>
      <c r="P4" s="23"/>
      <c r="Q4" s="23"/>
      <c r="R4" s="23"/>
      <c r="S4" s="23"/>
      <c r="T4" s="23"/>
      <c r="U4" s="24"/>
      <c r="V4" s="23"/>
      <c r="W4" s="23"/>
      <c r="X4" s="23"/>
      <c r="Y4" s="23"/>
      <c r="Z4" s="23"/>
    </row>
    <row r="5" spans="2:20" s="14" customFormat="1" ht="17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" t="s">
        <v>68</v>
      </c>
    </row>
    <row r="6" ht="4.5" customHeight="1">
      <c r="T6" s="26"/>
    </row>
    <row r="7" spans="1:20" s="29" customFormat="1" ht="26.25" customHeight="1">
      <c r="A7" s="141" t="s">
        <v>5</v>
      </c>
      <c r="B7" s="142"/>
      <c r="C7" s="147" t="s">
        <v>2</v>
      </c>
      <c r="D7" s="148"/>
      <c r="E7" s="148"/>
      <c r="F7" s="148"/>
      <c r="G7" s="148"/>
      <c r="H7" s="148"/>
      <c r="I7" s="148"/>
      <c r="J7" s="148"/>
      <c r="K7" s="148"/>
      <c r="L7" s="153" t="s">
        <v>15</v>
      </c>
      <c r="M7" s="154"/>
      <c r="N7" s="155"/>
      <c r="O7" s="149" t="s">
        <v>57</v>
      </c>
      <c r="P7" s="148"/>
      <c r="Q7" s="148"/>
      <c r="R7" s="148"/>
      <c r="S7" s="148"/>
      <c r="T7" s="150"/>
    </row>
    <row r="8" spans="1:20" s="29" customFormat="1" ht="26.25" customHeight="1">
      <c r="A8" s="143"/>
      <c r="B8" s="144"/>
      <c r="C8" s="147" t="s">
        <v>6</v>
      </c>
      <c r="D8" s="151"/>
      <c r="E8" s="152"/>
      <c r="F8" s="147" t="s">
        <v>7</v>
      </c>
      <c r="G8" s="151"/>
      <c r="H8" s="152"/>
      <c r="I8" s="147" t="s">
        <v>1</v>
      </c>
      <c r="J8" s="148"/>
      <c r="K8" s="148"/>
      <c r="L8" s="156"/>
      <c r="M8" s="157"/>
      <c r="N8" s="158"/>
      <c r="O8" s="149" t="s">
        <v>8</v>
      </c>
      <c r="P8" s="148"/>
      <c r="Q8" s="150"/>
      <c r="R8" s="149" t="s">
        <v>9</v>
      </c>
      <c r="S8" s="148"/>
      <c r="T8" s="150"/>
    </row>
    <row r="9" spans="1:20" s="39" customFormat="1" ht="23.25" customHeight="1">
      <c r="A9" s="31"/>
      <c r="B9" s="32"/>
      <c r="C9" s="33"/>
      <c r="D9" s="34" t="s">
        <v>3</v>
      </c>
      <c r="E9" s="35"/>
      <c r="F9" s="34"/>
      <c r="G9" s="34" t="s">
        <v>3</v>
      </c>
      <c r="H9" s="35"/>
      <c r="I9" s="34"/>
      <c r="J9" s="34" t="s">
        <v>21</v>
      </c>
      <c r="K9" s="35"/>
      <c r="L9" s="36"/>
      <c r="M9" s="34" t="s">
        <v>16</v>
      </c>
      <c r="N9" s="35"/>
      <c r="O9" s="37"/>
      <c r="P9" s="33" t="s">
        <v>16</v>
      </c>
      <c r="Q9" s="38"/>
      <c r="R9" s="37"/>
      <c r="S9" s="33" t="s">
        <v>16</v>
      </c>
      <c r="T9" s="38"/>
    </row>
    <row r="10" spans="1:20" s="29" customFormat="1" ht="23.25" customHeight="1">
      <c r="A10" s="145" t="s">
        <v>12</v>
      </c>
      <c r="B10" s="146"/>
      <c r="C10" s="41" t="s">
        <v>22</v>
      </c>
      <c r="D10" s="42">
        <v>100462</v>
      </c>
      <c r="E10" s="43" t="s">
        <v>23</v>
      </c>
      <c r="F10" s="44" t="s">
        <v>22</v>
      </c>
      <c r="G10" s="42">
        <v>26714</v>
      </c>
      <c r="H10" s="43" t="s">
        <v>23</v>
      </c>
      <c r="I10" s="44" t="s">
        <v>22</v>
      </c>
      <c r="J10" s="118">
        <f>G10/D10*100</f>
        <v>26.59114889211841</v>
      </c>
      <c r="K10" s="43" t="s">
        <v>23</v>
      </c>
      <c r="L10" s="45" t="s">
        <v>22</v>
      </c>
      <c r="M10" s="42">
        <v>62906138</v>
      </c>
      <c r="N10" s="43" t="s">
        <v>23</v>
      </c>
      <c r="O10" s="46" t="s">
        <v>22</v>
      </c>
      <c r="P10" s="42">
        <f>ROUND(M10/G10,0)</f>
        <v>2355</v>
      </c>
      <c r="Q10" s="47" t="s">
        <v>23</v>
      </c>
      <c r="R10" s="46" t="s">
        <v>22</v>
      </c>
      <c r="S10" s="119">
        <v>174800</v>
      </c>
      <c r="T10" s="47" t="s">
        <v>23</v>
      </c>
    </row>
    <row r="11" spans="1:20" s="29" customFormat="1" ht="23.25" customHeight="1">
      <c r="A11" s="48"/>
      <c r="B11" s="30"/>
      <c r="C11" s="41"/>
      <c r="D11" s="120">
        <f>D16+D21+D26+D31+D36+D41+D46+D51+D56+D71+D66</f>
        <v>103434</v>
      </c>
      <c r="E11" s="50"/>
      <c r="F11" s="51"/>
      <c r="G11" s="120">
        <f>G16+G21+G26+G31+G36+G41+G46+G51+G56+G71+G66</f>
        <v>27091</v>
      </c>
      <c r="H11" s="50"/>
      <c r="I11" s="51"/>
      <c r="J11" s="121">
        <f>G11/D11*100</f>
        <v>26.191581104859136</v>
      </c>
      <c r="K11" s="50"/>
      <c r="L11" s="53"/>
      <c r="M11" s="120">
        <f>M16+M21+M26+M31+M36+M41+M46+M51+M56+M71+M66</f>
        <v>63929159</v>
      </c>
      <c r="N11" s="50"/>
      <c r="O11" s="54"/>
      <c r="P11" s="49">
        <f>ROUND(M11/G11,0)</f>
        <v>2360</v>
      </c>
      <c r="Q11" s="40"/>
      <c r="R11" s="54"/>
      <c r="S11" s="122">
        <f>MAX(S16,S21,S26,S31,S36,S41,S46,S51,S56,S71)</f>
        <v>180700</v>
      </c>
      <c r="T11" s="47"/>
    </row>
    <row r="12" spans="1:20" s="29" customFormat="1" ht="23.25" customHeight="1">
      <c r="A12" s="48"/>
      <c r="B12" s="30"/>
      <c r="C12" s="41"/>
      <c r="D12" s="55"/>
      <c r="E12" s="56"/>
      <c r="F12" s="57"/>
      <c r="G12" s="55"/>
      <c r="H12" s="56"/>
      <c r="I12" s="57"/>
      <c r="J12" s="100"/>
      <c r="K12" s="56"/>
      <c r="L12" s="59" t="s">
        <v>24</v>
      </c>
      <c r="M12" s="120">
        <f>M17+M22+M27+M32+M37+M42+M52+M57+M67+M47</f>
        <v>19073760</v>
      </c>
      <c r="N12" s="56" t="s">
        <v>25</v>
      </c>
      <c r="O12" s="46"/>
      <c r="P12" s="55"/>
      <c r="Q12" s="47"/>
      <c r="R12" s="46"/>
      <c r="S12" s="55"/>
      <c r="T12" s="47"/>
    </row>
    <row r="13" spans="1:20" s="29" customFormat="1" ht="9.75" customHeight="1">
      <c r="A13" s="48"/>
      <c r="B13" s="60"/>
      <c r="C13" s="61"/>
      <c r="D13" s="62"/>
      <c r="E13" s="63"/>
      <c r="F13" s="64"/>
      <c r="G13" s="65"/>
      <c r="H13" s="63"/>
      <c r="I13" s="64"/>
      <c r="J13" s="123"/>
      <c r="K13" s="63"/>
      <c r="L13" s="67"/>
      <c r="M13" s="65"/>
      <c r="N13" s="63"/>
      <c r="O13" s="68"/>
      <c r="P13" s="62"/>
      <c r="Q13" s="69"/>
      <c r="R13" s="68"/>
      <c r="S13" s="62"/>
      <c r="T13" s="69"/>
    </row>
    <row r="14" spans="1:20" s="29" customFormat="1" ht="9.75" customHeight="1">
      <c r="A14" s="48"/>
      <c r="B14" s="93"/>
      <c r="C14" s="71"/>
      <c r="D14" s="72"/>
      <c r="E14" s="73"/>
      <c r="F14" s="74"/>
      <c r="G14" s="75"/>
      <c r="H14" s="73"/>
      <c r="I14" s="74"/>
      <c r="J14" s="124"/>
      <c r="K14" s="73"/>
      <c r="L14" s="77"/>
      <c r="M14" s="75"/>
      <c r="N14" s="73"/>
      <c r="O14" s="78"/>
      <c r="P14" s="72"/>
      <c r="Q14" s="79"/>
      <c r="R14" s="78"/>
      <c r="S14" s="72"/>
      <c r="T14" s="79"/>
    </row>
    <row r="15" spans="1:20" s="29" customFormat="1" ht="23.25" customHeight="1">
      <c r="A15" s="48"/>
      <c r="B15" s="70" t="s">
        <v>19</v>
      </c>
      <c r="C15" s="41" t="s">
        <v>26</v>
      </c>
      <c r="D15" s="42">
        <v>111</v>
      </c>
      <c r="E15" s="43" t="s">
        <v>27</v>
      </c>
      <c r="F15" s="44" t="s">
        <v>26</v>
      </c>
      <c r="G15" s="80">
        <v>14</v>
      </c>
      <c r="H15" s="43" t="s">
        <v>27</v>
      </c>
      <c r="I15" s="44" t="s">
        <v>26</v>
      </c>
      <c r="J15" s="118">
        <f>G15/D15*100</f>
        <v>12.612612612612612</v>
      </c>
      <c r="K15" s="43" t="s">
        <v>27</v>
      </c>
      <c r="L15" s="45" t="s">
        <v>26</v>
      </c>
      <c r="M15" s="80">
        <v>1331500</v>
      </c>
      <c r="N15" s="43" t="s">
        <v>27</v>
      </c>
      <c r="O15" s="46" t="s">
        <v>26</v>
      </c>
      <c r="P15" s="42">
        <f>ROUND(M15/G15,0)</f>
        <v>95107</v>
      </c>
      <c r="Q15" s="47" t="s">
        <v>27</v>
      </c>
      <c r="R15" s="46" t="s">
        <v>26</v>
      </c>
      <c r="S15" s="42">
        <v>174800</v>
      </c>
      <c r="T15" s="47" t="s">
        <v>27</v>
      </c>
    </row>
    <row r="16" spans="1:20" s="29" customFormat="1" ht="23.25" customHeight="1">
      <c r="A16" s="48"/>
      <c r="B16" s="70" t="s">
        <v>0</v>
      </c>
      <c r="C16" s="41"/>
      <c r="D16" s="49">
        <v>106</v>
      </c>
      <c r="E16" s="56"/>
      <c r="F16" s="57"/>
      <c r="G16" s="125">
        <v>14</v>
      </c>
      <c r="H16" s="56"/>
      <c r="I16" s="57"/>
      <c r="J16" s="121">
        <f>G16/D16*100</f>
        <v>13.20754716981132</v>
      </c>
      <c r="K16" s="56"/>
      <c r="L16" s="59"/>
      <c r="M16" s="82">
        <v>1435200</v>
      </c>
      <c r="N16" s="56"/>
      <c r="O16" s="46"/>
      <c r="P16" s="49">
        <f>ROUND(M16/G16,0)</f>
        <v>102514</v>
      </c>
      <c r="Q16" s="47"/>
      <c r="R16" s="46"/>
      <c r="S16" s="82">
        <v>180700</v>
      </c>
      <c r="T16" s="47"/>
    </row>
    <row r="17" spans="1:20" s="29" customFormat="1" ht="23.25" customHeight="1">
      <c r="A17" s="48"/>
      <c r="B17" s="70"/>
      <c r="C17" s="41"/>
      <c r="D17" s="55"/>
      <c r="E17" s="56"/>
      <c r="F17" s="57"/>
      <c r="G17" s="87"/>
      <c r="H17" s="56"/>
      <c r="I17" s="57"/>
      <c r="J17" s="100"/>
      <c r="K17" s="56"/>
      <c r="L17" s="59" t="s">
        <v>28</v>
      </c>
      <c r="M17" s="49">
        <f>M16*0.3</f>
        <v>430560</v>
      </c>
      <c r="N17" s="56" t="s">
        <v>29</v>
      </c>
      <c r="O17" s="46"/>
      <c r="P17" s="55"/>
      <c r="Q17" s="47"/>
      <c r="R17" s="46"/>
      <c r="S17" s="55"/>
      <c r="T17" s="47"/>
    </row>
    <row r="18" spans="1:20" s="29" customFormat="1" ht="9.75" customHeight="1">
      <c r="A18" s="48"/>
      <c r="B18" s="88" t="s">
        <v>0</v>
      </c>
      <c r="C18" s="61"/>
      <c r="D18" s="62"/>
      <c r="E18" s="89"/>
      <c r="F18" s="90"/>
      <c r="G18" s="91"/>
      <c r="H18" s="89"/>
      <c r="I18" s="90"/>
      <c r="J18" s="123"/>
      <c r="K18" s="89"/>
      <c r="L18" s="92"/>
      <c r="M18" s="91"/>
      <c r="N18" s="89"/>
      <c r="O18" s="68"/>
      <c r="P18" s="62"/>
      <c r="Q18" s="69"/>
      <c r="R18" s="68"/>
      <c r="S18" s="62"/>
      <c r="T18" s="69"/>
    </row>
    <row r="19" spans="1:20" s="29" customFormat="1" ht="9.75" customHeight="1">
      <c r="A19" s="48"/>
      <c r="B19" s="93"/>
      <c r="C19" s="71"/>
      <c r="D19" s="72"/>
      <c r="E19" s="73"/>
      <c r="F19" s="74"/>
      <c r="G19" s="75"/>
      <c r="H19" s="73"/>
      <c r="I19" s="74"/>
      <c r="J19" s="76"/>
      <c r="K19" s="73"/>
      <c r="L19" s="77"/>
      <c r="M19" s="75"/>
      <c r="N19" s="73"/>
      <c r="O19" s="78"/>
      <c r="P19" s="72"/>
      <c r="Q19" s="79"/>
      <c r="R19" s="78"/>
      <c r="S19" s="72"/>
      <c r="T19" s="79"/>
    </row>
    <row r="20" spans="1:20" s="29" customFormat="1" ht="23.25" customHeight="1">
      <c r="A20" s="48"/>
      <c r="B20" s="70" t="s">
        <v>20</v>
      </c>
      <c r="C20" s="41" t="s">
        <v>30</v>
      </c>
      <c r="D20" s="42">
        <v>6475</v>
      </c>
      <c r="E20" s="47" t="s">
        <v>31</v>
      </c>
      <c r="F20" s="41" t="s">
        <v>30</v>
      </c>
      <c r="G20" s="42">
        <v>1035</v>
      </c>
      <c r="H20" s="47" t="s">
        <v>31</v>
      </c>
      <c r="I20" s="46" t="s">
        <v>30</v>
      </c>
      <c r="J20" s="118">
        <f>G20/D20*100</f>
        <v>15.984555984555984</v>
      </c>
      <c r="K20" s="47" t="s">
        <v>31</v>
      </c>
      <c r="L20" s="46" t="s">
        <v>30</v>
      </c>
      <c r="M20" s="42">
        <v>6883631</v>
      </c>
      <c r="N20" s="47" t="s">
        <v>31</v>
      </c>
      <c r="O20" s="46" t="s">
        <v>30</v>
      </c>
      <c r="P20" s="42">
        <f>ROUND(M20/G20,0)</f>
        <v>6651</v>
      </c>
      <c r="Q20" s="47" t="s">
        <v>31</v>
      </c>
      <c r="R20" s="46" t="s">
        <v>30</v>
      </c>
      <c r="S20" s="139">
        <v>91900</v>
      </c>
      <c r="T20" s="47" t="s">
        <v>31</v>
      </c>
    </row>
    <row r="21" spans="1:20" s="29" customFormat="1" ht="23.25" customHeight="1">
      <c r="A21" s="48"/>
      <c r="B21" s="70" t="s">
        <v>32</v>
      </c>
      <c r="C21" s="81"/>
      <c r="D21" s="82">
        <v>6342</v>
      </c>
      <c r="E21" s="83"/>
      <c r="F21" s="84"/>
      <c r="G21" s="82">
        <v>1016</v>
      </c>
      <c r="H21" s="83"/>
      <c r="I21" s="84"/>
      <c r="J21" s="52">
        <f>G21/D21*100</f>
        <v>16.020182907600127</v>
      </c>
      <c r="K21" s="83"/>
      <c r="L21" s="85"/>
      <c r="M21" s="82">
        <v>6793500</v>
      </c>
      <c r="N21" s="83"/>
      <c r="O21" s="85"/>
      <c r="P21" s="49">
        <f>ROUND(M21/G21,0)</f>
        <v>6687</v>
      </c>
      <c r="Q21" s="83"/>
      <c r="R21" s="85"/>
      <c r="S21" s="82">
        <v>136900</v>
      </c>
      <c r="T21" s="86"/>
    </row>
    <row r="22" spans="1:20" s="29" customFormat="1" ht="23.25" customHeight="1">
      <c r="A22" s="48"/>
      <c r="B22" s="70"/>
      <c r="C22" s="41"/>
      <c r="D22" s="55"/>
      <c r="E22" s="56"/>
      <c r="F22" s="57"/>
      <c r="G22" s="55"/>
      <c r="H22" s="56"/>
      <c r="I22" s="57"/>
      <c r="J22" s="58"/>
      <c r="K22" s="56"/>
      <c r="L22" s="59" t="s">
        <v>33</v>
      </c>
      <c r="M22" s="49">
        <f>M21*0.3</f>
        <v>2038050</v>
      </c>
      <c r="N22" s="56" t="s">
        <v>34</v>
      </c>
      <c r="O22" s="46"/>
      <c r="P22" s="55"/>
      <c r="Q22" s="47"/>
      <c r="R22" s="46"/>
      <c r="S22" s="55"/>
      <c r="T22" s="47"/>
    </row>
    <row r="23" spans="1:20" s="29" customFormat="1" ht="9.75" customHeight="1">
      <c r="A23" s="48"/>
      <c r="B23" s="88"/>
      <c r="C23" s="61"/>
      <c r="D23" s="62"/>
      <c r="E23" s="89"/>
      <c r="F23" s="90"/>
      <c r="G23" s="62"/>
      <c r="H23" s="89"/>
      <c r="I23" s="90"/>
      <c r="J23" s="66"/>
      <c r="K23" s="89"/>
      <c r="L23" s="92"/>
      <c r="M23" s="62"/>
      <c r="N23" s="89"/>
      <c r="O23" s="68"/>
      <c r="P23" s="62"/>
      <c r="Q23" s="69"/>
      <c r="R23" s="68"/>
      <c r="S23" s="62"/>
      <c r="T23" s="69"/>
    </row>
    <row r="24" spans="1:20" s="29" customFormat="1" ht="9.75" customHeight="1">
      <c r="A24" s="48"/>
      <c r="B24" s="93"/>
      <c r="C24" s="71"/>
      <c r="D24" s="72"/>
      <c r="E24" s="73"/>
      <c r="F24" s="74"/>
      <c r="G24" s="72"/>
      <c r="H24" s="73"/>
      <c r="I24" s="74"/>
      <c r="J24" s="124"/>
      <c r="K24" s="73"/>
      <c r="L24" s="77"/>
      <c r="M24" s="72"/>
      <c r="N24" s="73"/>
      <c r="O24" s="78"/>
      <c r="P24" s="72"/>
      <c r="Q24" s="79"/>
      <c r="R24" s="78"/>
      <c r="S24" s="72"/>
      <c r="T24" s="79"/>
    </row>
    <row r="25" spans="1:20" s="29" customFormat="1" ht="23.25" customHeight="1">
      <c r="A25" s="48"/>
      <c r="B25" s="70" t="s">
        <v>67</v>
      </c>
      <c r="C25" s="41" t="s">
        <v>30</v>
      </c>
      <c r="D25" s="42">
        <v>658</v>
      </c>
      <c r="E25" s="43" t="s">
        <v>31</v>
      </c>
      <c r="F25" s="44" t="s">
        <v>30</v>
      </c>
      <c r="G25" s="42">
        <v>87</v>
      </c>
      <c r="H25" s="43" t="s">
        <v>31</v>
      </c>
      <c r="I25" s="44" t="s">
        <v>30</v>
      </c>
      <c r="J25" s="118">
        <f>G25/D25*100</f>
        <v>13.221884498480243</v>
      </c>
      <c r="K25" s="43" t="s">
        <v>31</v>
      </c>
      <c r="L25" s="45" t="s">
        <v>30</v>
      </c>
      <c r="M25" s="42">
        <v>3207000</v>
      </c>
      <c r="N25" s="43" t="s">
        <v>31</v>
      </c>
      <c r="O25" s="46" t="s">
        <v>30</v>
      </c>
      <c r="P25" s="42">
        <f>ROUND(M25/G25,0)</f>
        <v>36862</v>
      </c>
      <c r="Q25" s="47" t="s">
        <v>31</v>
      </c>
      <c r="R25" s="46" t="s">
        <v>30</v>
      </c>
      <c r="S25" s="139">
        <v>89900</v>
      </c>
      <c r="T25" s="47" t="s">
        <v>31</v>
      </c>
    </row>
    <row r="26" spans="1:20" s="29" customFormat="1" ht="23.25" customHeight="1">
      <c r="A26" s="48"/>
      <c r="B26" s="70"/>
      <c r="C26" s="41"/>
      <c r="D26" s="49">
        <v>661</v>
      </c>
      <c r="E26" s="50"/>
      <c r="F26" s="51"/>
      <c r="G26" s="49">
        <v>87</v>
      </c>
      <c r="H26" s="56"/>
      <c r="I26" s="57"/>
      <c r="J26" s="121">
        <f>G26/D26*100</f>
        <v>13.161875945537066</v>
      </c>
      <c r="K26" s="50"/>
      <c r="L26" s="53"/>
      <c r="M26" s="49">
        <v>3296100</v>
      </c>
      <c r="N26" s="56"/>
      <c r="O26" s="46"/>
      <c r="P26" s="49">
        <f>ROUND(M26/G26,0)</f>
        <v>37886</v>
      </c>
      <c r="Q26" s="47"/>
      <c r="R26" s="46"/>
      <c r="S26" s="82">
        <v>97600</v>
      </c>
      <c r="T26" s="47"/>
    </row>
    <row r="27" spans="1:20" s="29" customFormat="1" ht="23.25" customHeight="1">
      <c r="A27" s="48"/>
      <c r="B27" s="70"/>
      <c r="C27" s="41"/>
      <c r="D27" s="55"/>
      <c r="E27" s="56"/>
      <c r="F27" s="57"/>
      <c r="G27" s="55"/>
      <c r="H27" s="56"/>
      <c r="I27" s="57"/>
      <c r="J27" s="100"/>
      <c r="K27" s="56"/>
      <c r="L27" s="59" t="s">
        <v>33</v>
      </c>
      <c r="M27" s="49">
        <f>M26*0.3</f>
        <v>988830</v>
      </c>
      <c r="N27" s="56" t="s">
        <v>34</v>
      </c>
      <c r="O27" s="46"/>
      <c r="P27" s="55"/>
      <c r="Q27" s="47"/>
      <c r="R27" s="46"/>
      <c r="S27" s="55"/>
      <c r="T27" s="47"/>
    </row>
    <row r="28" spans="1:20" s="29" customFormat="1" ht="9.75" customHeight="1">
      <c r="A28" s="48"/>
      <c r="B28" s="88"/>
      <c r="C28" s="61"/>
      <c r="D28" s="62"/>
      <c r="E28" s="89"/>
      <c r="F28" s="90"/>
      <c r="G28" s="62"/>
      <c r="H28" s="89"/>
      <c r="I28" s="90"/>
      <c r="J28" s="123"/>
      <c r="K28" s="89"/>
      <c r="L28" s="92"/>
      <c r="M28" s="62"/>
      <c r="N28" s="89"/>
      <c r="O28" s="68"/>
      <c r="P28" s="55"/>
      <c r="Q28" s="47"/>
      <c r="R28" s="46"/>
      <c r="S28" s="55"/>
      <c r="T28" s="69"/>
    </row>
    <row r="29" spans="1:20" s="29" customFormat="1" ht="9.75" customHeight="1">
      <c r="A29" s="48"/>
      <c r="B29" s="70"/>
      <c r="C29" s="41"/>
      <c r="D29" s="55"/>
      <c r="E29" s="56"/>
      <c r="F29" s="57"/>
      <c r="G29" s="55"/>
      <c r="H29" s="56"/>
      <c r="I29" s="57"/>
      <c r="J29" s="100"/>
      <c r="K29" s="56"/>
      <c r="L29" s="59"/>
      <c r="M29" s="55"/>
      <c r="N29" s="56"/>
      <c r="O29" s="46"/>
      <c r="P29" s="72"/>
      <c r="Q29" s="79"/>
      <c r="R29" s="78"/>
      <c r="S29" s="72"/>
      <c r="T29" s="79"/>
    </row>
    <row r="30" spans="1:20" s="29" customFormat="1" ht="23.25" customHeight="1">
      <c r="A30" s="48"/>
      <c r="B30" s="70" t="s">
        <v>55</v>
      </c>
      <c r="C30" s="41" t="s">
        <v>30</v>
      </c>
      <c r="D30" s="42">
        <v>2544</v>
      </c>
      <c r="E30" s="126" t="s">
        <v>31</v>
      </c>
      <c r="F30" s="127" t="s">
        <v>30</v>
      </c>
      <c r="G30" s="42">
        <v>583</v>
      </c>
      <c r="H30" s="43" t="s">
        <v>31</v>
      </c>
      <c r="I30" s="44" t="s">
        <v>30</v>
      </c>
      <c r="J30" s="118">
        <f>G30/D30*100</f>
        <v>22.916666666666664</v>
      </c>
      <c r="K30" s="43" t="s">
        <v>31</v>
      </c>
      <c r="L30" s="45" t="s">
        <v>30</v>
      </c>
      <c r="M30" s="42">
        <v>6656300</v>
      </c>
      <c r="N30" s="43" t="s">
        <v>31</v>
      </c>
      <c r="O30" s="46" t="s">
        <v>30</v>
      </c>
      <c r="P30" s="42">
        <f>ROUND(M30/G30,0)</f>
        <v>11417</v>
      </c>
      <c r="Q30" s="47" t="s">
        <v>31</v>
      </c>
      <c r="R30" s="46" t="s">
        <v>30</v>
      </c>
      <c r="S30" s="139">
        <v>28400</v>
      </c>
      <c r="T30" s="47" t="s">
        <v>31</v>
      </c>
    </row>
    <row r="31" spans="1:20" s="29" customFormat="1" ht="23.25" customHeight="1">
      <c r="A31" s="48"/>
      <c r="B31" s="70"/>
      <c r="C31" s="41"/>
      <c r="D31" s="49">
        <f>2360+225</f>
        <v>2585</v>
      </c>
      <c r="E31" s="50"/>
      <c r="F31" s="51"/>
      <c r="G31" s="49">
        <f>554+43</f>
        <v>597</v>
      </c>
      <c r="H31" s="56"/>
      <c r="I31" s="57"/>
      <c r="J31" s="121">
        <f>G31/D31*100</f>
        <v>23.09477756286267</v>
      </c>
      <c r="K31" s="56"/>
      <c r="L31" s="59"/>
      <c r="M31" s="49">
        <f>(6479000000+391900000)/1000</f>
        <v>6870900</v>
      </c>
      <c r="N31" s="56"/>
      <c r="O31" s="46"/>
      <c r="P31" s="49">
        <f>ROUND(M31/G31,0)</f>
        <v>11509</v>
      </c>
      <c r="Q31" s="47"/>
      <c r="R31" s="46"/>
      <c r="S31" s="82">
        <v>29200</v>
      </c>
      <c r="T31" s="47"/>
    </row>
    <row r="32" spans="1:20" s="29" customFormat="1" ht="23.25" customHeight="1">
      <c r="A32" s="48"/>
      <c r="B32" s="70"/>
      <c r="C32" s="41"/>
      <c r="D32" s="55"/>
      <c r="E32" s="56"/>
      <c r="F32" s="57"/>
      <c r="G32" s="55"/>
      <c r="H32" s="56"/>
      <c r="I32" s="57"/>
      <c r="J32" s="100"/>
      <c r="K32" s="56"/>
      <c r="L32" s="59" t="s">
        <v>33</v>
      </c>
      <c r="M32" s="49">
        <f>M31*0.3</f>
        <v>2061270</v>
      </c>
      <c r="N32" s="56" t="s">
        <v>34</v>
      </c>
      <c r="O32" s="46"/>
      <c r="P32" s="55"/>
      <c r="Q32" s="47"/>
      <c r="R32" s="46"/>
      <c r="S32" s="55"/>
      <c r="T32" s="47"/>
    </row>
    <row r="33" spans="1:20" s="29" customFormat="1" ht="9.75" customHeight="1">
      <c r="A33" s="48"/>
      <c r="B33" s="70"/>
      <c r="C33" s="41"/>
      <c r="D33" s="55"/>
      <c r="E33" s="56"/>
      <c r="F33" s="57"/>
      <c r="G33" s="55"/>
      <c r="H33" s="56"/>
      <c r="I33" s="57"/>
      <c r="J33" s="100"/>
      <c r="K33" s="56"/>
      <c r="L33" s="59"/>
      <c r="M33" s="55"/>
      <c r="N33" s="56"/>
      <c r="O33" s="46"/>
      <c r="P33" s="55"/>
      <c r="Q33" s="47"/>
      <c r="R33" s="46"/>
      <c r="S33" s="55"/>
      <c r="T33" s="69"/>
    </row>
    <row r="34" spans="1:20" s="29" customFormat="1" ht="9.75" customHeight="1">
      <c r="A34" s="48"/>
      <c r="B34" s="93"/>
      <c r="C34" s="71"/>
      <c r="D34" s="72"/>
      <c r="E34" s="73"/>
      <c r="F34" s="74"/>
      <c r="G34" s="72"/>
      <c r="H34" s="73"/>
      <c r="I34" s="74"/>
      <c r="J34" s="124"/>
      <c r="K34" s="73"/>
      <c r="L34" s="77"/>
      <c r="M34" s="72"/>
      <c r="N34" s="73"/>
      <c r="O34" s="78"/>
      <c r="P34" s="72"/>
      <c r="Q34" s="79"/>
      <c r="R34" s="78"/>
      <c r="S34" s="72"/>
      <c r="T34" s="79"/>
    </row>
    <row r="35" spans="1:20" s="29" customFormat="1" ht="23.25" customHeight="1">
      <c r="A35" s="48"/>
      <c r="B35" s="70" t="s">
        <v>60</v>
      </c>
      <c r="C35" s="41" t="s">
        <v>30</v>
      </c>
      <c r="D35" s="42">
        <v>10863</v>
      </c>
      <c r="E35" s="43" t="s">
        <v>31</v>
      </c>
      <c r="F35" s="44" t="s">
        <v>30</v>
      </c>
      <c r="G35" s="42">
        <v>2580</v>
      </c>
      <c r="H35" s="43" t="s">
        <v>31</v>
      </c>
      <c r="I35" s="44" t="s">
        <v>30</v>
      </c>
      <c r="J35" s="118">
        <f>G35/D35*100</f>
        <v>23.750345208505937</v>
      </c>
      <c r="K35" s="43" t="s">
        <v>31</v>
      </c>
      <c r="L35" s="44" t="s">
        <v>30</v>
      </c>
      <c r="M35" s="55">
        <f>(11681400000+765300000)/1000</f>
        <v>12446700</v>
      </c>
      <c r="N35" s="43" t="s">
        <v>31</v>
      </c>
      <c r="O35" s="44" t="s">
        <v>30</v>
      </c>
      <c r="P35" s="42">
        <f>ROUND(M35/G35,0)</f>
        <v>4824</v>
      </c>
      <c r="Q35" s="43" t="s">
        <v>31</v>
      </c>
      <c r="R35" s="44" t="s">
        <v>30</v>
      </c>
      <c r="S35" s="139">
        <v>15200</v>
      </c>
      <c r="T35" s="47" t="s">
        <v>31</v>
      </c>
    </row>
    <row r="36" spans="1:20" s="29" customFormat="1" ht="23.25" customHeight="1">
      <c r="A36" s="48"/>
      <c r="B36" s="70"/>
      <c r="C36" s="41"/>
      <c r="D36" s="49">
        <f>10395+1001</f>
        <v>11396</v>
      </c>
      <c r="E36" s="56"/>
      <c r="F36" s="57"/>
      <c r="G36" s="49">
        <f>2446+192</f>
        <v>2638</v>
      </c>
      <c r="H36" s="56"/>
      <c r="I36" s="57"/>
      <c r="J36" s="121">
        <f>G36/D36*100</f>
        <v>23.148473148473148</v>
      </c>
      <c r="K36" s="56"/>
      <c r="L36" s="59"/>
      <c r="M36" s="49">
        <f>(12283600000+795200000)/1000</f>
        <v>13078800</v>
      </c>
      <c r="N36" s="56"/>
      <c r="O36" s="46"/>
      <c r="P36" s="49">
        <f>ROUND(M36/G36,0)</f>
        <v>4958</v>
      </c>
      <c r="Q36" s="47"/>
      <c r="R36" s="46"/>
      <c r="S36" s="82">
        <v>13100</v>
      </c>
      <c r="T36" s="47"/>
    </row>
    <row r="37" spans="1:20" s="29" customFormat="1" ht="23.25" customHeight="1">
      <c r="A37" s="48"/>
      <c r="B37" s="70"/>
      <c r="C37" s="41"/>
      <c r="D37" s="55"/>
      <c r="E37" s="56"/>
      <c r="F37" s="57"/>
      <c r="G37" s="55"/>
      <c r="H37" s="56"/>
      <c r="I37" s="57"/>
      <c r="J37" s="100"/>
      <c r="K37" s="56"/>
      <c r="L37" s="59" t="s">
        <v>33</v>
      </c>
      <c r="M37" s="49">
        <f>M36*0.3</f>
        <v>3923640</v>
      </c>
      <c r="N37" s="56" t="s">
        <v>34</v>
      </c>
      <c r="O37" s="46"/>
      <c r="P37" s="55"/>
      <c r="Q37" s="47"/>
      <c r="R37" s="46"/>
      <c r="S37" s="55"/>
      <c r="T37" s="47"/>
    </row>
    <row r="38" spans="1:20" s="29" customFormat="1" ht="9.75" customHeight="1">
      <c r="A38" s="48"/>
      <c r="B38" s="88"/>
      <c r="C38" s="61"/>
      <c r="D38" s="62"/>
      <c r="E38" s="89"/>
      <c r="F38" s="90"/>
      <c r="G38" s="62"/>
      <c r="H38" s="89"/>
      <c r="I38" s="90"/>
      <c r="J38" s="123"/>
      <c r="K38" s="89"/>
      <c r="L38" s="92"/>
      <c r="M38" s="62"/>
      <c r="N38" s="89"/>
      <c r="O38" s="68"/>
      <c r="P38" s="62"/>
      <c r="Q38" s="69"/>
      <c r="R38" s="68"/>
      <c r="S38" s="62"/>
      <c r="T38" s="69"/>
    </row>
    <row r="39" spans="1:20" s="29" customFormat="1" ht="9.75" customHeight="1">
      <c r="A39" s="48"/>
      <c r="B39" s="93"/>
      <c r="C39" s="71"/>
      <c r="D39" s="72"/>
      <c r="E39" s="56"/>
      <c r="F39" s="57"/>
      <c r="G39" s="72"/>
      <c r="H39" s="56"/>
      <c r="I39" s="57"/>
      <c r="J39" s="124"/>
      <c r="K39" s="73"/>
      <c r="L39" s="77"/>
      <c r="M39" s="72"/>
      <c r="N39" s="73"/>
      <c r="O39" s="78"/>
      <c r="P39" s="72"/>
      <c r="Q39" s="79"/>
      <c r="R39" s="78"/>
      <c r="S39" s="72"/>
      <c r="T39" s="79"/>
    </row>
    <row r="40" spans="1:20" s="29" customFormat="1" ht="23.25" customHeight="1">
      <c r="A40" s="48"/>
      <c r="B40" s="70" t="s">
        <v>61</v>
      </c>
      <c r="C40" s="41" t="s">
        <v>35</v>
      </c>
      <c r="D40" s="42">
        <v>35329</v>
      </c>
      <c r="E40" s="43" t="s">
        <v>36</v>
      </c>
      <c r="F40" s="44" t="s">
        <v>35</v>
      </c>
      <c r="G40" s="42">
        <v>10549</v>
      </c>
      <c r="H40" s="43" t="s">
        <v>36</v>
      </c>
      <c r="I40" s="44" t="s">
        <v>35</v>
      </c>
      <c r="J40" s="118">
        <f>G40/D40*100</f>
        <v>29.859322369724588</v>
      </c>
      <c r="K40" s="43" t="s">
        <v>36</v>
      </c>
      <c r="L40" s="44" t="s">
        <v>35</v>
      </c>
      <c r="M40" s="55">
        <v>14905500</v>
      </c>
      <c r="N40" s="43" t="s">
        <v>36</v>
      </c>
      <c r="O40" s="44" t="s">
        <v>35</v>
      </c>
      <c r="P40" s="42">
        <f>ROUND(M40/G40,0)</f>
        <v>1413</v>
      </c>
      <c r="Q40" s="43" t="s">
        <v>36</v>
      </c>
      <c r="R40" s="44" t="s">
        <v>35</v>
      </c>
      <c r="S40" s="42">
        <v>3600</v>
      </c>
      <c r="T40" s="47" t="s">
        <v>36</v>
      </c>
    </row>
    <row r="41" spans="1:20" s="29" customFormat="1" ht="23.25" customHeight="1">
      <c r="A41" s="48"/>
      <c r="B41" s="70"/>
      <c r="C41" s="41"/>
      <c r="D41" s="82">
        <v>36843</v>
      </c>
      <c r="E41" s="128"/>
      <c r="F41" s="59"/>
      <c r="G41" s="49">
        <v>10975</v>
      </c>
      <c r="H41" s="56"/>
      <c r="I41" s="57"/>
      <c r="J41" s="121">
        <f>G41/D41*100</f>
        <v>29.788562277773256</v>
      </c>
      <c r="K41" s="56"/>
      <c r="L41" s="59"/>
      <c r="M41" s="49">
        <v>15003800</v>
      </c>
      <c r="N41" s="56"/>
      <c r="O41" s="46"/>
      <c r="P41" s="49">
        <f>ROUND(M41/G41,0)</f>
        <v>1367</v>
      </c>
      <c r="Q41" s="128"/>
      <c r="R41" s="59"/>
      <c r="S41" s="82">
        <v>3500</v>
      </c>
      <c r="T41" s="47"/>
    </row>
    <row r="42" spans="1:20" s="29" customFormat="1" ht="23.25" customHeight="1">
      <c r="A42" s="48"/>
      <c r="B42" s="70"/>
      <c r="C42" s="41"/>
      <c r="D42" s="55"/>
      <c r="E42" s="56"/>
      <c r="F42" s="57"/>
      <c r="G42" s="55"/>
      <c r="H42" s="56"/>
      <c r="I42" s="57"/>
      <c r="J42" s="100"/>
      <c r="K42" s="56"/>
      <c r="L42" s="59" t="s">
        <v>37</v>
      </c>
      <c r="M42" s="49">
        <f>M41*0.3</f>
        <v>4501140</v>
      </c>
      <c r="N42" s="56" t="s">
        <v>38</v>
      </c>
      <c r="O42" s="46"/>
      <c r="P42" s="55"/>
      <c r="Q42" s="56"/>
      <c r="R42" s="57"/>
      <c r="S42" s="55"/>
      <c r="T42" s="47"/>
    </row>
    <row r="43" spans="1:20" s="29" customFormat="1" ht="9.75" customHeight="1">
      <c r="A43" s="48"/>
      <c r="B43" s="88"/>
      <c r="C43" s="61"/>
      <c r="D43" s="62"/>
      <c r="E43" s="89"/>
      <c r="F43" s="90"/>
      <c r="G43" s="62"/>
      <c r="H43" s="89"/>
      <c r="I43" s="90"/>
      <c r="J43" s="123"/>
      <c r="K43" s="89"/>
      <c r="L43" s="92"/>
      <c r="M43" s="62"/>
      <c r="N43" s="89"/>
      <c r="O43" s="68"/>
      <c r="P43" s="62"/>
      <c r="Q43" s="89"/>
      <c r="R43" s="90"/>
      <c r="S43" s="62"/>
      <c r="T43" s="69"/>
    </row>
    <row r="44" spans="1:20" s="29" customFormat="1" ht="9.75" customHeight="1">
      <c r="A44" s="48"/>
      <c r="B44" s="93"/>
      <c r="C44" s="71"/>
      <c r="D44" s="72"/>
      <c r="E44" s="73"/>
      <c r="F44" s="74"/>
      <c r="G44" s="72"/>
      <c r="H44" s="73"/>
      <c r="I44" s="74"/>
      <c r="J44" s="124"/>
      <c r="K44" s="73"/>
      <c r="L44" s="77"/>
      <c r="M44" s="72"/>
      <c r="N44" s="73"/>
      <c r="O44" s="78"/>
      <c r="P44" s="72"/>
      <c r="Q44" s="73"/>
      <c r="R44" s="74"/>
      <c r="S44" s="72"/>
      <c r="T44" s="79"/>
    </row>
    <row r="45" spans="1:20" s="29" customFormat="1" ht="23.25" customHeight="1">
      <c r="A45" s="48"/>
      <c r="B45" s="70" t="s">
        <v>62</v>
      </c>
      <c r="C45" s="41" t="s">
        <v>39</v>
      </c>
      <c r="D45" s="42">
        <v>15366</v>
      </c>
      <c r="E45" s="43" t="s">
        <v>40</v>
      </c>
      <c r="F45" s="44" t="s">
        <v>39</v>
      </c>
      <c r="G45" s="42">
        <v>3950</v>
      </c>
      <c r="H45" s="43" t="s">
        <v>40</v>
      </c>
      <c r="I45" s="44" t="s">
        <v>39</v>
      </c>
      <c r="J45" s="118">
        <f>G45/D45*100</f>
        <v>25.706104386307434</v>
      </c>
      <c r="K45" s="43" t="s">
        <v>40</v>
      </c>
      <c r="L45" s="44" t="s">
        <v>39</v>
      </c>
      <c r="M45" s="42">
        <v>5762100</v>
      </c>
      <c r="N45" s="43" t="s">
        <v>40</v>
      </c>
      <c r="O45" s="44" t="s">
        <v>39</v>
      </c>
      <c r="P45" s="42">
        <f>ROUND(M45/G45,0)</f>
        <v>1459</v>
      </c>
      <c r="Q45" s="43" t="s">
        <v>40</v>
      </c>
      <c r="R45" s="44" t="s">
        <v>39</v>
      </c>
      <c r="S45" s="55">
        <v>3100</v>
      </c>
      <c r="T45" s="47" t="s">
        <v>40</v>
      </c>
    </row>
    <row r="46" spans="1:20" s="29" customFormat="1" ht="23.25" customHeight="1">
      <c r="A46" s="48"/>
      <c r="B46" s="70"/>
      <c r="C46" s="41"/>
      <c r="D46" s="49">
        <v>16757</v>
      </c>
      <c r="E46" s="56"/>
      <c r="F46" s="57"/>
      <c r="G46" s="49">
        <v>3952</v>
      </c>
      <c r="H46" s="56"/>
      <c r="I46" s="57"/>
      <c r="J46" s="121">
        <f>G46/D46*100</f>
        <v>23.584173778122576</v>
      </c>
      <c r="K46" s="56"/>
      <c r="L46" s="59"/>
      <c r="M46" s="49">
        <v>5628100</v>
      </c>
      <c r="N46" s="56"/>
      <c r="O46" s="46"/>
      <c r="P46" s="49">
        <f>ROUND(M46/G46,0)</f>
        <v>1424</v>
      </c>
      <c r="Q46" s="47"/>
      <c r="R46" s="46"/>
      <c r="S46" s="49">
        <v>3100</v>
      </c>
      <c r="T46" s="47"/>
    </row>
    <row r="47" spans="1:20" s="29" customFormat="1" ht="23.25" customHeight="1">
      <c r="A47" s="48"/>
      <c r="B47" s="70"/>
      <c r="C47" s="41"/>
      <c r="D47" s="55"/>
      <c r="E47" s="56"/>
      <c r="F47" s="57"/>
      <c r="G47" s="55"/>
      <c r="H47" s="56"/>
      <c r="I47" s="57"/>
      <c r="J47" s="100"/>
      <c r="K47" s="56"/>
      <c r="L47" s="59" t="s">
        <v>41</v>
      </c>
      <c r="M47" s="49">
        <f>M46*0.3</f>
        <v>1688430</v>
      </c>
      <c r="N47" s="56" t="s">
        <v>42</v>
      </c>
      <c r="O47" s="46"/>
      <c r="P47" s="55"/>
      <c r="Q47" s="47"/>
      <c r="R47" s="46"/>
      <c r="S47" s="55"/>
      <c r="T47" s="47"/>
    </row>
    <row r="48" spans="1:20" s="29" customFormat="1" ht="9.75" customHeight="1">
      <c r="A48" s="48"/>
      <c r="B48" s="88"/>
      <c r="C48" s="61"/>
      <c r="D48" s="62"/>
      <c r="E48" s="89"/>
      <c r="F48" s="90"/>
      <c r="G48" s="62"/>
      <c r="H48" s="89"/>
      <c r="I48" s="90"/>
      <c r="J48" s="123"/>
      <c r="K48" s="89"/>
      <c r="L48" s="92"/>
      <c r="M48" s="62"/>
      <c r="N48" s="89"/>
      <c r="O48" s="68"/>
      <c r="P48" s="62"/>
      <c r="Q48" s="69"/>
      <c r="R48" s="68"/>
      <c r="S48" s="62"/>
      <c r="T48" s="69"/>
    </row>
    <row r="49" spans="1:20" s="29" customFormat="1" ht="9.75" customHeight="1">
      <c r="A49" s="48"/>
      <c r="B49" s="93"/>
      <c r="C49" s="71"/>
      <c r="D49" s="72"/>
      <c r="E49" s="73"/>
      <c r="F49" s="74"/>
      <c r="G49" s="72"/>
      <c r="H49" s="73"/>
      <c r="I49" s="74"/>
      <c r="J49" s="124"/>
      <c r="K49" s="73"/>
      <c r="L49" s="77"/>
      <c r="M49" s="72"/>
      <c r="N49" s="73"/>
      <c r="O49" s="78"/>
      <c r="P49" s="72"/>
      <c r="Q49" s="79"/>
      <c r="R49" s="78"/>
      <c r="S49" s="72"/>
      <c r="T49" s="79"/>
    </row>
    <row r="50" spans="1:20" s="29" customFormat="1" ht="23.25" customHeight="1">
      <c r="A50" s="48"/>
      <c r="B50" s="70" t="s">
        <v>63</v>
      </c>
      <c r="C50" s="41" t="s">
        <v>43</v>
      </c>
      <c r="D50" s="42">
        <v>1810</v>
      </c>
      <c r="E50" s="43" t="s">
        <v>44</v>
      </c>
      <c r="F50" s="44" t="s">
        <v>43</v>
      </c>
      <c r="G50" s="42">
        <v>409</v>
      </c>
      <c r="H50" s="43" t="s">
        <v>44</v>
      </c>
      <c r="I50" s="44" t="s">
        <v>43</v>
      </c>
      <c r="J50" s="118">
        <f>G50/D50*100</f>
        <v>22.596685082872927</v>
      </c>
      <c r="K50" s="43" t="s">
        <v>44</v>
      </c>
      <c r="L50" s="44" t="s">
        <v>43</v>
      </c>
      <c r="M50" s="42">
        <v>2917200</v>
      </c>
      <c r="N50" s="43" t="s">
        <v>44</v>
      </c>
      <c r="O50" s="44" t="s">
        <v>43</v>
      </c>
      <c r="P50" s="42">
        <f>ROUND(M50/G50,0)</f>
        <v>7133</v>
      </c>
      <c r="Q50" s="43" t="s">
        <v>44</v>
      </c>
      <c r="R50" s="44" t="s">
        <v>43</v>
      </c>
      <c r="S50" s="55">
        <v>19700</v>
      </c>
      <c r="T50" s="47" t="s">
        <v>44</v>
      </c>
    </row>
    <row r="51" spans="1:20" s="29" customFormat="1" ht="23.25" customHeight="1">
      <c r="A51" s="48"/>
      <c r="B51" s="70"/>
      <c r="C51" s="41"/>
      <c r="D51" s="49">
        <v>1736</v>
      </c>
      <c r="E51" s="128"/>
      <c r="F51" s="59"/>
      <c r="G51" s="49">
        <v>389</v>
      </c>
      <c r="H51" s="128"/>
      <c r="I51" s="59"/>
      <c r="J51" s="121">
        <f>G51/D51*100</f>
        <v>22.407834101382488</v>
      </c>
      <c r="K51" s="56"/>
      <c r="L51" s="59"/>
      <c r="M51" s="49">
        <v>2839800</v>
      </c>
      <c r="N51" s="56"/>
      <c r="O51" s="46"/>
      <c r="P51" s="49">
        <f>ROUND(M51/G51,0)</f>
        <v>7300</v>
      </c>
      <c r="Q51" s="128"/>
      <c r="R51" s="59"/>
      <c r="S51" s="49">
        <v>17800</v>
      </c>
      <c r="T51" s="47"/>
    </row>
    <row r="52" spans="1:20" s="29" customFormat="1" ht="23.25" customHeight="1">
      <c r="A52" s="48"/>
      <c r="B52" s="70"/>
      <c r="C52" s="41"/>
      <c r="D52" s="55"/>
      <c r="E52" s="56"/>
      <c r="F52" s="57"/>
      <c r="G52" s="55"/>
      <c r="H52" s="56"/>
      <c r="I52" s="57"/>
      <c r="J52" s="100"/>
      <c r="K52" s="56"/>
      <c r="L52" s="59" t="s">
        <v>45</v>
      </c>
      <c r="M52" s="49">
        <f>M51*0.3</f>
        <v>851940</v>
      </c>
      <c r="N52" s="56" t="s">
        <v>46</v>
      </c>
      <c r="O52" s="46"/>
      <c r="P52" s="55"/>
      <c r="Q52" s="56"/>
      <c r="R52" s="57"/>
      <c r="S52" s="55"/>
      <c r="T52" s="47"/>
    </row>
    <row r="53" spans="1:20" s="29" customFormat="1" ht="9.75" customHeight="1">
      <c r="A53" s="48"/>
      <c r="B53" s="88"/>
      <c r="C53" s="61"/>
      <c r="D53" s="62"/>
      <c r="E53" s="89"/>
      <c r="F53" s="90"/>
      <c r="G53" s="62"/>
      <c r="H53" s="89"/>
      <c r="I53" s="90"/>
      <c r="J53" s="123"/>
      <c r="K53" s="89"/>
      <c r="L53" s="92"/>
      <c r="M53" s="62"/>
      <c r="N53" s="89"/>
      <c r="O53" s="68"/>
      <c r="P53" s="62"/>
      <c r="Q53" s="89"/>
      <c r="R53" s="90"/>
      <c r="S53" s="62"/>
      <c r="T53" s="69"/>
    </row>
    <row r="54" spans="1:20" s="29" customFormat="1" ht="9.75" customHeight="1">
      <c r="A54" s="48"/>
      <c r="B54" s="93"/>
      <c r="C54" s="71"/>
      <c r="D54" s="72"/>
      <c r="E54" s="73"/>
      <c r="F54" s="74"/>
      <c r="G54" s="72"/>
      <c r="H54" s="73"/>
      <c r="I54" s="74"/>
      <c r="J54" s="124"/>
      <c r="K54" s="73"/>
      <c r="L54" s="77"/>
      <c r="M54" s="72"/>
      <c r="N54" s="73"/>
      <c r="O54" s="78"/>
      <c r="P54" s="72"/>
      <c r="Q54" s="73"/>
      <c r="R54" s="74"/>
      <c r="S54" s="72"/>
      <c r="T54" s="79"/>
    </row>
    <row r="55" spans="1:20" s="29" customFormat="1" ht="23.25" customHeight="1">
      <c r="A55" s="48"/>
      <c r="B55" s="70" t="s">
        <v>64</v>
      </c>
      <c r="C55" s="41" t="s">
        <v>43</v>
      </c>
      <c r="D55" s="55">
        <v>19683</v>
      </c>
      <c r="E55" s="43" t="s">
        <v>44</v>
      </c>
      <c r="F55" s="44" t="s">
        <v>43</v>
      </c>
      <c r="G55" s="55">
        <v>5876</v>
      </c>
      <c r="H55" s="43" t="s">
        <v>44</v>
      </c>
      <c r="I55" s="44" t="s">
        <v>43</v>
      </c>
      <c r="J55" s="118">
        <f>G55/D55*100</f>
        <v>29.85317278870091</v>
      </c>
      <c r="K55" s="43" t="s">
        <v>44</v>
      </c>
      <c r="L55" s="44" t="s">
        <v>43</v>
      </c>
      <c r="M55" s="55">
        <v>7505400</v>
      </c>
      <c r="N55" s="43" t="s">
        <v>44</v>
      </c>
      <c r="O55" s="44" t="s">
        <v>43</v>
      </c>
      <c r="P55" s="42">
        <f>ROUND(M55/G55,0)</f>
        <v>1277</v>
      </c>
      <c r="Q55" s="43" t="s">
        <v>44</v>
      </c>
      <c r="R55" s="44" t="s">
        <v>43</v>
      </c>
      <c r="S55" s="55">
        <v>3000</v>
      </c>
      <c r="T55" s="47" t="s">
        <v>44</v>
      </c>
    </row>
    <row r="56" spans="1:20" s="29" customFormat="1" ht="23.25" customHeight="1">
      <c r="A56" s="48"/>
      <c r="B56" s="70"/>
      <c r="C56" s="41"/>
      <c r="D56" s="49">
        <v>19272</v>
      </c>
      <c r="E56" s="128"/>
      <c r="F56" s="59"/>
      <c r="G56" s="49">
        <v>5771</v>
      </c>
      <c r="H56" s="128"/>
      <c r="I56" s="59"/>
      <c r="J56" s="121">
        <f>G56/D56*100</f>
        <v>29.94499792444998</v>
      </c>
      <c r="K56" s="56"/>
      <c r="L56" s="59"/>
      <c r="M56" s="49">
        <v>7620100</v>
      </c>
      <c r="N56" s="56"/>
      <c r="O56" s="46"/>
      <c r="P56" s="49">
        <f>ROUND(M56/G56,0)</f>
        <v>1320</v>
      </c>
      <c r="Q56" s="47"/>
      <c r="R56" s="46"/>
      <c r="S56" s="49">
        <v>3000</v>
      </c>
      <c r="T56" s="47"/>
    </row>
    <row r="57" spans="1:20" s="29" customFormat="1" ht="23.25" customHeight="1">
      <c r="A57" s="48"/>
      <c r="B57" s="70"/>
      <c r="C57" s="41"/>
      <c r="D57" s="55"/>
      <c r="E57" s="56"/>
      <c r="F57" s="57"/>
      <c r="G57" s="55"/>
      <c r="H57" s="56"/>
      <c r="I57" s="57"/>
      <c r="J57" s="100"/>
      <c r="K57" s="56"/>
      <c r="L57" s="59" t="s">
        <v>45</v>
      </c>
      <c r="M57" s="49">
        <f>M56*0.3</f>
        <v>2286030</v>
      </c>
      <c r="N57" s="56" t="s">
        <v>46</v>
      </c>
      <c r="O57" s="46"/>
      <c r="P57" s="55"/>
      <c r="Q57" s="47"/>
      <c r="R57" s="46"/>
      <c r="S57" s="55"/>
      <c r="T57" s="47"/>
    </row>
    <row r="58" spans="1:20" s="29" customFormat="1" ht="9.75" customHeight="1">
      <c r="A58" s="48"/>
      <c r="B58" s="88"/>
      <c r="C58" s="61"/>
      <c r="D58" s="62"/>
      <c r="E58" s="89"/>
      <c r="F58" s="90"/>
      <c r="G58" s="62"/>
      <c r="H58" s="89"/>
      <c r="I58" s="90"/>
      <c r="J58" s="123"/>
      <c r="K58" s="89"/>
      <c r="L58" s="92"/>
      <c r="M58" s="62"/>
      <c r="N58" s="89"/>
      <c r="O58" s="68"/>
      <c r="P58" s="62"/>
      <c r="Q58" s="69"/>
      <c r="R58" s="68"/>
      <c r="S58" s="62"/>
      <c r="T58" s="69"/>
    </row>
    <row r="59" spans="1:20" s="29" customFormat="1" ht="9.75" customHeight="1" hidden="1">
      <c r="A59" s="48"/>
      <c r="B59" s="94"/>
      <c r="C59" s="41"/>
      <c r="D59" s="55"/>
      <c r="E59" s="73"/>
      <c r="F59" s="74"/>
      <c r="G59" s="55"/>
      <c r="H59" s="73"/>
      <c r="I59" s="74"/>
      <c r="J59" s="100"/>
      <c r="K59" s="56"/>
      <c r="L59" s="59"/>
      <c r="M59" s="55"/>
      <c r="N59" s="56"/>
      <c r="O59" s="46"/>
      <c r="P59" s="55"/>
      <c r="Q59" s="47"/>
      <c r="R59" s="46"/>
      <c r="S59" s="55"/>
      <c r="T59" s="47"/>
    </row>
    <row r="60" spans="1:20" s="29" customFormat="1" ht="9.75" customHeight="1" hidden="1">
      <c r="A60" s="48"/>
      <c r="B60" s="94" t="s">
        <v>14</v>
      </c>
      <c r="C60" s="41" t="s">
        <v>26</v>
      </c>
      <c r="D60" s="55">
        <v>0</v>
      </c>
      <c r="E60" s="43" t="s">
        <v>27</v>
      </c>
      <c r="F60" s="44" t="s">
        <v>26</v>
      </c>
      <c r="G60" s="55">
        <v>0</v>
      </c>
      <c r="H60" s="43" t="s">
        <v>27</v>
      </c>
      <c r="I60" s="44" t="s">
        <v>26</v>
      </c>
      <c r="J60" s="100" t="e">
        <f>G60/D60*100</f>
        <v>#DIV/0!</v>
      </c>
      <c r="K60" s="43" t="s">
        <v>27</v>
      </c>
      <c r="L60" s="45" t="s">
        <v>26</v>
      </c>
      <c r="M60" s="55">
        <v>0</v>
      </c>
      <c r="N60" s="43" t="s">
        <v>27</v>
      </c>
      <c r="O60" s="46" t="s">
        <v>26</v>
      </c>
      <c r="P60" s="55" t="e">
        <f>ROUND(M60/G60,0)</f>
        <v>#DIV/0!</v>
      </c>
      <c r="Q60" s="47" t="s">
        <v>27</v>
      </c>
      <c r="R60" s="46" t="s">
        <v>26</v>
      </c>
      <c r="S60" s="55">
        <v>0</v>
      </c>
      <c r="T60" s="47" t="s">
        <v>27</v>
      </c>
    </row>
    <row r="61" spans="1:20" s="29" customFormat="1" ht="9.75" customHeight="1" hidden="1">
      <c r="A61" s="48"/>
      <c r="B61" s="94"/>
      <c r="C61" s="41"/>
      <c r="D61" s="55">
        <v>0</v>
      </c>
      <c r="E61" s="56"/>
      <c r="F61" s="57"/>
      <c r="G61" s="55">
        <v>0</v>
      </c>
      <c r="H61" s="56"/>
      <c r="I61" s="57"/>
      <c r="J61" s="100" t="e">
        <f>G61/D61*100</f>
        <v>#DIV/0!</v>
      </c>
      <c r="K61" s="56"/>
      <c r="L61" s="59"/>
      <c r="M61" s="55">
        <v>0</v>
      </c>
      <c r="N61" s="56"/>
      <c r="O61" s="46"/>
      <c r="P61" s="55" t="e">
        <f>ROUND(M61/G61,0)</f>
        <v>#DIV/0!</v>
      </c>
      <c r="Q61" s="47"/>
      <c r="R61" s="46"/>
      <c r="S61" s="55">
        <v>0</v>
      </c>
      <c r="T61" s="47"/>
    </row>
    <row r="62" spans="1:20" s="29" customFormat="1" ht="9.75" customHeight="1" hidden="1">
      <c r="A62" s="48"/>
      <c r="B62" s="94"/>
      <c r="C62" s="41"/>
      <c r="D62" s="55"/>
      <c r="E62" s="56"/>
      <c r="F62" s="57"/>
      <c r="G62" s="55"/>
      <c r="H62" s="56"/>
      <c r="I62" s="57"/>
      <c r="J62" s="100"/>
      <c r="K62" s="56"/>
      <c r="L62" s="59"/>
      <c r="M62" s="55"/>
      <c r="N62" s="56"/>
      <c r="O62" s="46"/>
      <c r="P62" s="55"/>
      <c r="Q62" s="47"/>
      <c r="R62" s="46"/>
      <c r="S62" s="55"/>
      <c r="T62" s="47"/>
    </row>
    <row r="63" spans="1:20" s="29" customFormat="1" ht="9.75" customHeight="1" hidden="1">
      <c r="A63" s="48"/>
      <c r="B63" s="94"/>
      <c r="C63" s="41"/>
      <c r="D63" s="55"/>
      <c r="E63" s="56"/>
      <c r="F63" s="57"/>
      <c r="G63" s="55"/>
      <c r="H63" s="56"/>
      <c r="I63" s="57"/>
      <c r="J63" s="100"/>
      <c r="K63" s="56"/>
      <c r="L63" s="59"/>
      <c r="M63" s="55"/>
      <c r="N63" s="56"/>
      <c r="O63" s="46"/>
      <c r="P63" s="55"/>
      <c r="Q63" s="47"/>
      <c r="R63" s="46"/>
      <c r="S63" s="55"/>
      <c r="T63" s="47"/>
    </row>
    <row r="64" spans="1:20" s="29" customFormat="1" ht="9.75" customHeight="1">
      <c r="A64" s="48"/>
      <c r="B64" s="93"/>
      <c r="C64" s="71"/>
      <c r="D64" s="72"/>
      <c r="E64" s="73"/>
      <c r="F64" s="74"/>
      <c r="G64" s="72"/>
      <c r="H64" s="73"/>
      <c r="I64" s="74"/>
      <c r="J64" s="124"/>
      <c r="K64" s="73"/>
      <c r="L64" s="77"/>
      <c r="M64" s="72"/>
      <c r="N64" s="73"/>
      <c r="O64" s="78"/>
      <c r="P64" s="72"/>
      <c r="Q64" s="73"/>
      <c r="R64" s="74"/>
      <c r="S64" s="72"/>
      <c r="T64" s="79"/>
    </row>
    <row r="65" spans="1:20" s="29" customFormat="1" ht="23.25" customHeight="1">
      <c r="A65" s="48"/>
      <c r="B65" s="70" t="s">
        <v>18</v>
      </c>
      <c r="C65" s="41" t="s">
        <v>47</v>
      </c>
      <c r="D65" s="42">
        <v>3689</v>
      </c>
      <c r="E65" s="43" t="s">
        <v>48</v>
      </c>
      <c r="F65" s="44" t="s">
        <v>47</v>
      </c>
      <c r="G65" s="42">
        <v>920</v>
      </c>
      <c r="H65" s="43" t="s">
        <v>48</v>
      </c>
      <c r="I65" s="44" t="s">
        <v>47</v>
      </c>
      <c r="J65" s="118">
        <f>G65/D65*100</f>
        <v>24.939007861209</v>
      </c>
      <c r="K65" s="43" t="s">
        <v>48</v>
      </c>
      <c r="L65" s="44" t="s">
        <v>47</v>
      </c>
      <c r="M65" s="42">
        <v>940900</v>
      </c>
      <c r="N65" s="43" t="s">
        <v>48</v>
      </c>
      <c r="O65" s="44" t="s">
        <v>47</v>
      </c>
      <c r="P65" s="42">
        <f>ROUND(M65/G65,0)</f>
        <v>1023</v>
      </c>
      <c r="Q65" s="43" t="s">
        <v>48</v>
      </c>
      <c r="R65" s="44" t="s">
        <v>47</v>
      </c>
      <c r="S65" s="42">
        <v>1500</v>
      </c>
      <c r="T65" s="47" t="s">
        <v>48</v>
      </c>
    </row>
    <row r="66" spans="1:20" s="29" customFormat="1" ht="23.25" customHeight="1">
      <c r="A66" s="48"/>
      <c r="B66" s="70"/>
      <c r="C66" s="41"/>
      <c r="D66" s="49">
        <v>3777</v>
      </c>
      <c r="E66" s="128"/>
      <c r="F66" s="59"/>
      <c r="G66" s="49">
        <v>943</v>
      </c>
      <c r="H66" s="128"/>
      <c r="I66" s="59"/>
      <c r="J66" s="121">
        <f>G66/D66*100</f>
        <v>24.966904951019327</v>
      </c>
      <c r="K66" s="56"/>
      <c r="L66" s="59"/>
      <c r="M66" s="49">
        <v>1012900</v>
      </c>
      <c r="N66" s="56"/>
      <c r="O66" s="46"/>
      <c r="P66" s="49">
        <f>ROUND(M66/G66,0)</f>
        <v>1074</v>
      </c>
      <c r="Q66" s="47"/>
      <c r="R66" s="46"/>
      <c r="S66" s="49">
        <v>1500</v>
      </c>
      <c r="T66" s="47"/>
    </row>
    <row r="67" spans="1:20" s="29" customFormat="1" ht="23.25" customHeight="1">
      <c r="A67" s="48"/>
      <c r="B67" s="70"/>
      <c r="C67" s="41"/>
      <c r="D67" s="55"/>
      <c r="E67" s="56"/>
      <c r="F67" s="57"/>
      <c r="G67" s="55"/>
      <c r="H67" s="56"/>
      <c r="I67" s="57"/>
      <c r="J67" s="100"/>
      <c r="K67" s="56"/>
      <c r="L67" s="59" t="s">
        <v>49</v>
      </c>
      <c r="M67" s="49">
        <f>M66*0.3</f>
        <v>303870</v>
      </c>
      <c r="N67" s="56" t="s">
        <v>50</v>
      </c>
      <c r="O67" s="46"/>
      <c r="P67" s="55"/>
      <c r="Q67" s="47"/>
      <c r="R67" s="46"/>
      <c r="S67" s="55"/>
      <c r="T67" s="47"/>
    </row>
    <row r="68" spans="1:20" s="29" customFormat="1" ht="9.75" customHeight="1">
      <c r="A68" s="48"/>
      <c r="B68" s="88"/>
      <c r="C68" s="61"/>
      <c r="D68" s="62"/>
      <c r="E68" s="89"/>
      <c r="F68" s="90"/>
      <c r="G68" s="62"/>
      <c r="H68" s="89"/>
      <c r="I68" s="90"/>
      <c r="J68" s="123"/>
      <c r="K68" s="89"/>
      <c r="L68" s="92"/>
      <c r="M68" s="62"/>
      <c r="N68" s="89"/>
      <c r="O68" s="68"/>
      <c r="P68" s="62"/>
      <c r="Q68" s="69"/>
      <c r="R68" s="68"/>
      <c r="S68" s="62"/>
      <c r="T68" s="69"/>
    </row>
    <row r="69" spans="1:20" s="29" customFormat="1" ht="9.75" customHeight="1">
      <c r="A69" s="48"/>
      <c r="B69" s="93"/>
      <c r="C69" s="71"/>
      <c r="D69" s="72"/>
      <c r="E69" s="73"/>
      <c r="F69" s="74"/>
      <c r="G69" s="72"/>
      <c r="H69" s="73"/>
      <c r="I69" s="74"/>
      <c r="J69" s="124"/>
      <c r="K69" s="73"/>
      <c r="L69" s="77"/>
      <c r="M69" s="72"/>
      <c r="N69" s="73"/>
      <c r="O69" s="78"/>
      <c r="P69" s="72"/>
      <c r="Q69" s="79"/>
      <c r="R69" s="78"/>
      <c r="S69" s="72"/>
      <c r="T69" s="79"/>
    </row>
    <row r="70" spans="1:20" s="29" customFormat="1" ht="23.25" customHeight="1">
      <c r="A70" s="48"/>
      <c r="B70" s="70" t="s">
        <v>13</v>
      </c>
      <c r="C70" s="41" t="s">
        <v>30</v>
      </c>
      <c r="D70" s="42">
        <v>3934</v>
      </c>
      <c r="E70" s="43" t="s">
        <v>31</v>
      </c>
      <c r="F70" s="44" t="s">
        <v>30</v>
      </c>
      <c r="G70" s="42">
        <v>711</v>
      </c>
      <c r="H70" s="43" t="s">
        <v>31</v>
      </c>
      <c r="I70" s="44" t="s">
        <v>30</v>
      </c>
      <c r="J70" s="118">
        <f>G70/D70*100</f>
        <v>18.073207930859176</v>
      </c>
      <c r="K70" s="43" t="s">
        <v>31</v>
      </c>
      <c r="L70" s="44" t="s">
        <v>30</v>
      </c>
      <c r="M70" s="42">
        <v>349907</v>
      </c>
      <c r="N70" s="43" t="s">
        <v>31</v>
      </c>
      <c r="O70" s="44" t="s">
        <v>30</v>
      </c>
      <c r="P70" s="42">
        <f>ROUND(M70/G70,0)</f>
        <v>492</v>
      </c>
      <c r="Q70" s="43" t="s">
        <v>31</v>
      </c>
      <c r="R70" s="44" t="s">
        <v>30</v>
      </c>
      <c r="S70" s="42">
        <v>900</v>
      </c>
      <c r="T70" s="47" t="s">
        <v>31</v>
      </c>
    </row>
    <row r="71" spans="1:20" s="29" customFormat="1" ht="23.25" customHeight="1">
      <c r="A71" s="48"/>
      <c r="B71" s="70"/>
      <c r="C71" s="41"/>
      <c r="D71" s="49">
        <v>3959</v>
      </c>
      <c r="E71" s="50"/>
      <c r="F71" s="51"/>
      <c r="G71" s="49">
        <v>709</v>
      </c>
      <c r="H71" s="50"/>
      <c r="I71" s="51"/>
      <c r="J71" s="121">
        <f>G71/D71*100</f>
        <v>17.90856276837585</v>
      </c>
      <c r="K71" s="50"/>
      <c r="L71" s="53"/>
      <c r="M71" s="49">
        <v>349959</v>
      </c>
      <c r="N71" s="50"/>
      <c r="O71" s="54"/>
      <c r="P71" s="49">
        <f>ROUND(M71/G71,0)</f>
        <v>494</v>
      </c>
      <c r="Q71" s="40"/>
      <c r="R71" s="54"/>
      <c r="S71" s="49">
        <v>800</v>
      </c>
      <c r="T71" s="47"/>
    </row>
    <row r="72" spans="1:20" s="29" customFormat="1" ht="23.25" customHeight="1">
      <c r="A72" s="48"/>
      <c r="B72" s="70"/>
      <c r="C72" s="41"/>
      <c r="D72" s="55"/>
      <c r="E72" s="56"/>
      <c r="F72" s="57"/>
      <c r="G72" s="55"/>
      <c r="H72" s="56"/>
      <c r="I72" s="57"/>
      <c r="J72" s="100"/>
      <c r="K72" s="56"/>
      <c r="L72" s="59"/>
      <c r="M72" s="55"/>
      <c r="N72" s="56"/>
      <c r="O72" s="46"/>
      <c r="P72" s="55"/>
      <c r="Q72" s="47"/>
      <c r="R72" s="46"/>
      <c r="S72" s="55"/>
      <c r="T72" s="47"/>
    </row>
    <row r="73" spans="1:20" s="29" customFormat="1" ht="9.75" customHeight="1">
      <c r="A73" s="48"/>
      <c r="B73" s="70"/>
      <c r="C73" s="61"/>
      <c r="D73" s="62"/>
      <c r="E73" s="89"/>
      <c r="F73" s="90"/>
      <c r="G73" s="62"/>
      <c r="H73" s="89"/>
      <c r="I73" s="90"/>
      <c r="J73" s="123"/>
      <c r="K73" s="89"/>
      <c r="L73" s="92"/>
      <c r="M73" s="62"/>
      <c r="N73" s="89"/>
      <c r="O73" s="68"/>
      <c r="P73" s="62"/>
      <c r="Q73" s="69"/>
      <c r="R73" s="68"/>
      <c r="S73" s="62"/>
      <c r="T73" s="69"/>
    </row>
    <row r="74" spans="1:20" s="29" customFormat="1" ht="9.75" customHeight="1">
      <c r="A74" s="95"/>
      <c r="B74" s="96"/>
      <c r="C74" s="71"/>
      <c r="D74" s="72"/>
      <c r="E74" s="73"/>
      <c r="F74" s="74"/>
      <c r="G74" s="72"/>
      <c r="H74" s="73"/>
      <c r="I74" s="74"/>
      <c r="J74" s="124"/>
      <c r="K74" s="73"/>
      <c r="L74" s="77"/>
      <c r="M74" s="72"/>
      <c r="N74" s="73"/>
      <c r="O74" s="78"/>
      <c r="P74" s="72"/>
      <c r="Q74" s="79"/>
      <c r="R74" s="78"/>
      <c r="S74" s="72"/>
      <c r="T74" s="79"/>
    </row>
    <row r="75" spans="1:20" s="29" customFormat="1" ht="23.25" customHeight="1">
      <c r="A75" s="145" t="s">
        <v>17</v>
      </c>
      <c r="B75" s="146"/>
      <c r="C75" s="41" t="s">
        <v>47</v>
      </c>
      <c r="D75" s="42">
        <v>1014</v>
      </c>
      <c r="E75" s="43" t="s">
        <v>48</v>
      </c>
      <c r="F75" s="44" t="s">
        <v>47</v>
      </c>
      <c r="G75" s="42">
        <v>439</v>
      </c>
      <c r="H75" s="43" t="s">
        <v>48</v>
      </c>
      <c r="I75" s="44" t="s">
        <v>47</v>
      </c>
      <c r="J75" s="118">
        <f>G75/D75*100</f>
        <v>43.293885601577905</v>
      </c>
      <c r="K75" s="43" t="s">
        <v>48</v>
      </c>
      <c r="L75" s="44" t="s">
        <v>47</v>
      </c>
      <c r="M75" s="42">
        <v>955200</v>
      </c>
      <c r="N75" s="43" t="s">
        <v>48</v>
      </c>
      <c r="O75" s="44" t="s">
        <v>47</v>
      </c>
      <c r="P75" s="42">
        <f>ROUND(M75/G75,0)</f>
        <v>2176</v>
      </c>
      <c r="Q75" s="43" t="s">
        <v>48</v>
      </c>
      <c r="R75" s="44" t="s">
        <v>47</v>
      </c>
      <c r="S75" s="42">
        <v>18100</v>
      </c>
      <c r="T75" s="47" t="s">
        <v>48</v>
      </c>
    </row>
    <row r="76" spans="1:20" s="29" customFormat="1" ht="23.25" customHeight="1">
      <c r="A76" s="48"/>
      <c r="B76" s="97"/>
      <c r="C76" s="41"/>
      <c r="D76" s="49">
        <v>949</v>
      </c>
      <c r="E76" s="50"/>
      <c r="F76" s="51"/>
      <c r="G76" s="49">
        <v>403</v>
      </c>
      <c r="H76" s="50"/>
      <c r="I76" s="51"/>
      <c r="J76" s="121">
        <f>G76/D76*100</f>
        <v>42.465753424657535</v>
      </c>
      <c r="K76" s="50"/>
      <c r="L76" s="53"/>
      <c r="M76" s="49">
        <v>914100</v>
      </c>
      <c r="N76" s="50"/>
      <c r="O76" s="54"/>
      <c r="P76" s="49">
        <f>ROUND(M76/G76,0)</f>
        <v>2268</v>
      </c>
      <c r="Q76" s="40"/>
      <c r="R76" s="54"/>
      <c r="S76" s="49">
        <v>14300</v>
      </c>
      <c r="T76" s="47"/>
    </row>
    <row r="77" spans="1:20" s="29" customFormat="1" ht="23.25" customHeight="1">
      <c r="A77" s="48"/>
      <c r="B77" s="97"/>
      <c r="C77" s="41"/>
      <c r="D77" s="55"/>
      <c r="E77" s="56"/>
      <c r="F77" s="57"/>
      <c r="G77" s="55"/>
      <c r="H77" s="56"/>
      <c r="I77" s="57"/>
      <c r="J77" s="100"/>
      <c r="K77" s="56"/>
      <c r="L77" s="59"/>
      <c r="M77" s="55"/>
      <c r="N77" s="56"/>
      <c r="O77" s="46"/>
      <c r="P77" s="55"/>
      <c r="Q77" s="47"/>
      <c r="R77" s="46"/>
      <c r="S77" s="55"/>
      <c r="T77" s="47"/>
    </row>
    <row r="78" spans="1:20" s="29" customFormat="1" ht="9.75" customHeight="1">
      <c r="A78" s="48"/>
      <c r="B78" s="97"/>
      <c r="C78" s="41"/>
      <c r="D78" s="55"/>
      <c r="E78" s="56"/>
      <c r="F78" s="57"/>
      <c r="G78" s="55"/>
      <c r="H78" s="56"/>
      <c r="I78" s="57"/>
      <c r="J78" s="100"/>
      <c r="K78" s="56"/>
      <c r="L78" s="59"/>
      <c r="M78" s="55"/>
      <c r="N78" s="56"/>
      <c r="O78" s="46"/>
      <c r="P78" s="55"/>
      <c r="Q78" s="47"/>
      <c r="R78" s="46"/>
      <c r="S78" s="55"/>
      <c r="T78" s="47"/>
    </row>
    <row r="79" spans="1:20" s="29" customFormat="1" ht="9.75" customHeight="1">
      <c r="A79" s="95"/>
      <c r="B79" s="96"/>
      <c r="C79" s="71"/>
      <c r="D79" s="72"/>
      <c r="E79" s="73"/>
      <c r="F79" s="74"/>
      <c r="G79" s="72"/>
      <c r="H79" s="73"/>
      <c r="I79" s="74"/>
      <c r="J79" s="124"/>
      <c r="K79" s="73"/>
      <c r="L79" s="77"/>
      <c r="M79" s="72"/>
      <c r="N79" s="73"/>
      <c r="O79" s="78"/>
      <c r="P79" s="72"/>
      <c r="Q79" s="79"/>
      <c r="R79" s="78"/>
      <c r="S79" s="72"/>
      <c r="T79" s="79"/>
    </row>
    <row r="80" spans="1:20" s="29" customFormat="1" ht="23.25" customHeight="1">
      <c r="A80" s="145" t="s">
        <v>14</v>
      </c>
      <c r="B80" s="146"/>
      <c r="C80" s="41" t="s">
        <v>26</v>
      </c>
      <c r="D80" s="42">
        <v>2828</v>
      </c>
      <c r="E80" s="43" t="s">
        <v>27</v>
      </c>
      <c r="F80" s="44" t="s">
        <v>26</v>
      </c>
      <c r="G80" s="42">
        <v>2828</v>
      </c>
      <c r="H80" s="43" t="s">
        <v>27</v>
      </c>
      <c r="I80" s="44" t="s">
        <v>26</v>
      </c>
      <c r="J80" s="100" t="s">
        <v>56</v>
      </c>
      <c r="K80" s="43" t="s">
        <v>27</v>
      </c>
      <c r="L80" s="44" t="s">
        <v>26</v>
      </c>
      <c r="M80" s="42">
        <v>3044540</v>
      </c>
      <c r="N80" s="43" t="s">
        <v>27</v>
      </c>
      <c r="O80" s="44" t="s">
        <v>26</v>
      </c>
      <c r="P80" s="42">
        <f>ROUND(M80/G80,0)</f>
        <v>1077</v>
      </c>
      <c r="Q80" s="43" t="s">
        <v>27</v>
      </c>
      <c r="R80" s="44" t="s">
        <v>26</v>
      </c>
      <c r="S80" s="42">
        <v>3000</v>
      </c>
      <c r="T80" s="47" t="s">
        <v>27</v>
      </c>
    </row>
    <row r="81" spans="1:20" s="29" customFormat="1" ht="23.25" customHeight="1">
      <c r="A81" s="48"/>
      <c r="B81" s="97"/>
      <c r="C81" s="41"/>
      <c r="D81" s="49">
        <v>2690</v>
      </c>
      <c r="E81" s="50"/>
      <c r="F81" s="51"/>
      <c r="G81" s="49">
        <v>2690</v>
      </c>
      <c r="H81" s="56"/>
      <c r="I81" s="57"/>
      <c r="J81" s="100" t="s">
        <v>59</v>
      </c>
      <c r="K81" s="56"/>
      <c r="L81" s="59"/>
      <c r="M81" s="49">
        <v>2616800</v>
      </c>
      <c r="N81" s="50"/>
      <c r="O81" s="54"/>
      <c r="P81" s="49">
        <f>ROUND(M81/G81,0)</f>
        <v>973</v>
      </c>
      <c r="Q81" s="40"/>
      <c r="R81" s="54"/>
      <c r="S81" s="49">
        <v>3000</v>
      </c>
      <c r="T81" s="47"/>
    </row>
    <row r="82" spans="1:20" s="29" customFormat="1" ht="23.25" customHeight="1">
      <c r="A82" s="48"/>
      <c r="B82" s="97"/>
      <c r="C82" s="41"/>
      <c r="D82" s="55"/>
      <c r="E82" s="56"/>
      <c r="F82" s="57"/>
      <c r="G82" s="55"/>
      <c r="H82" s="56"/>
      <c r="I82" s="57"/>
      <c r="J82" s="100"/>
      <c r="K82" s="56"/>
      <c r="L82" s="59" t="s">
        <v>24</v>
      </c>
      <c r="M82" s="49">
        <v>154950</v>
      </c>
      <c r="N82" s="56" t="s">
        <v>25</v>
      </c>
      <c r="O82" s="46"/>
      <c r="P82" s="55"/>
      <c r="Q82" s="47"/>
      <c r="R82" s="46"/>
      <c r="S82" s="55"/>
      <c r="T82" s="47"/>
    </row>
    <row r="83" spans="1:20" s="29" customFormat="1" ht="9.75" customHeight="1" thickBot="1">
      <c r="A83" s="48"/>
      <c r="B83" s="97"/>
      <c r="C83" s="41"/>
      <c r="D83" s="55"/>
      <c r="E83" s="56"/>
      <c r="F83" s="57"/>
      <c r="G83" s="55"/>
      <c r="H83" s="56"/>
      <c r="I83" s="57"/>
      <c r="J83" s="100"/>
      <c r="K83" s="56"/>
      <c r="L83" s="59"/>
      <c r="M83" s="55"/>
      <c r="N83" s="56"/>
      <c r="O83" s="46"/>
      <c r="P83" s="55"/>
      <c r="Q83" s="47"/>
      <c r="R83" s="46"/>
      <c r="S83" s="55"/>
      <c r="T83" s="47"/>
    </row>
    <row r="84" spans="1:20" s="29" customFormat="1" ht="9.75" customHeight="1" thickTop="1">
      <c r="A84" s="129"/>
      <c r="B84" s="130"/>
      <c r="C84" s="131"/>
      <c r="D84" s="132"/>
      <c r="E84" s="133"/>
      <c r="F84" s="134"/>
      <c r="G84" s="132"/>
      <c r="H84" s="133"/>
      <c r="I84" s="134"/>
      <c r="J84" s="135"/>
      <c r="K84" s="133"/>
      <c r="L84" s="136"/>
      <c r="M84" s="132"/>
      <c r="N84" s="133"/>
      <c r="O84" s="137"/>
      <c r="P84" s="132"/>
      <c r="Q84" s="138"/>
      <c r="R84" s="137"/>
      <c r="S84" s="132"/>
      <c r="T84" s="138"/>
    </row>
    <row r="85" spans="1:20" s="29" customFormat="1" ht="23.25" customHeight="1">
      <c r="A85" s="143" t="s">
        <v>4</v>
      </c>
      <c r="B85" s="144"/>
      <c r="C85" s="41" t="s">
        <v>51</v>
      </c>
      <c r="D85" s="42">
        <f>D15+D20+D25+D30+D35+D40+D45+D50+D55+D70+D75+D80+D65</f>
        <v>104304</v>
      </c>
      <c r="E85" s="43" t="s">
        <v>52</v>
      </c>
      <c r="F85" s="44" t="s">
        <v>51</v>
      </c>
      <c r="G85" s="42">
        <f>G15+G20+G25+G30+G35+G40+G45+G50+G55+G70+G75+G80+G65</f>
        <v>29981</v>
      </c>
      <c r="H85" s="43" t="s">
        <v>52</v>
      </c>
      <c r="I85" s="44" t="s">
        <v>51</v>
      </c>
      <c r="J85" s="118">
        <f>G85/D85*100</f>
        <v>28.743864089584292</v>
      </c>
      <c r="K85" s="43" t="s">
        <v>52</v>
      </c>
      <c r="L85" s="45" t="s">
        <v>51</v>
      </c>
      <c r="M85" s="42">
        <f>M15+M20+M25+M30+M35+M40+M45+M50+M55+M70+M75+M80+M65</f>
        <v>66905878</v>
      </c>
      <c r="N85" s="43" t="s">
        <v>52</v>
      </c>
      <c r="O85" s="46" t="s">
        <v>51</v>
      </c>
      <c r="P85" s="42">
        <f>ROUND(M85/G85,0)</f>
        <v>2232</v>
      </c>
      <c r="Q85" s="47" t="s">
        <v>52</v>
      </c>
      <c r="R85" s="46" t="s">
        <v>51</v>
      </c>
      <c r="S85" s="119">
        <f>MAX(S15,S20,S25,S30,S35,S40,S45,S50,S55,S70,S75,S80)</f>
        <v>174800</v>
      </c>
      <c r="T85" s="47" t="s">
        <v>52</v>
      </c>
    </row>
    <row r="86" spans="1:20" s="29" customFormat="1" ht="23.25" customHeight="1">
      <c r="A86" s="48"/>
      <c r="B86" s="97"/>
      <c r="C86" s="41"/>
      <c r="D86" s="49">
        <f>D16+D21+D26+D31+D36+D41+D46+D51+D56+D71+D76+D81+D66</f>
        <v>107073</v>
      </c>
      <c r="E86" s="50"/>
      <c r="F86" s="51"/>
      <c r="G86" s="49">
        <f>G16+G21+G26+G31+G36+G41+G46+G51+G56+G71+G76+G81+G66</f>
        <v>30184</v>
      </c>
      <c r="H86" s="98"/>
      <c r="I86" s="49"/>
      <c r="J86" s="121">
        <f>G86/D86*100</f>
        <v>28.19011328719658</v>
      </c>
      <c r="K86" s="98"/>
      <c r="L86" s="99"/>
      <c r="M86" s="49">
        <f>M16+M21+M26+M31+M36+M41+M46+M51+M56+M71+M76+M81+M66</f>
        <v>67460059</v>
      </c>
      <c r="N86" s="98"/>
      <c r="O86" s="99"/>
      <c r="P86" s="49">
        <f>ROUND(M86/G86,0)</f>
        <v>2235</v>
      </c>
      <c r="Q86" s="98"/>
      <c r="R86" s="99"/>
      <c r="S86" s="122">
        <f>MAX(S16,S21,S26,S31,S36,S41,S46,S51,S56,S71,S76,S81)</f>
        <v>180700</v>
      </c>
      <c r="T86" s="47"/>
    </row>
    <row r="87" spans="1:20" s="29" customFormat="1" ht="23.25" customHeight="1">
      <c r="A87" s="48"/>
      <c r="B87" s="97"/>
      <c r="C87" s="41"/>
      <c r="D87" s="55"/>
      <c r="E87" s="56"/>
      <c r="F87" s="57"/>
      <c r="G87" s="55"/>
      <c r="H87" s="56"/>
      <c r="I87" s="57"/>
      <c r="J87" s="100"/>
      <c r="K87" s="56"/>
      <c r="L87" s="59" t="s">
        <v>53</v>
      </c>
      <c r="M87" s="49">
        <f>M17+M22+M27+M32+M37+M42+M47+M52+M57+M67+M82</f>
        <v>19228710</v>
      </c>
      <c r="N87" s="56" t="s">
        <v>54</v>
      </c>
      <c r="O87" s="46"/>
      <c r="P87" s="55"/>
      <c r="Q87" s="47"/>
      <c r="R87" s="46"/>
      <c r="S87" s="55"/>
      <c r="T87" s="47"/>
    </row>
    <row r="88" spans="1:20" s="113" customFormat="1" ht="9.75" customHeight="1">
      <c r="A88" s="101"/>
      <c r="B88" s="102"/>
      <c r="C88" s="103"/>
      <c r="D88" s="104"/>
      <c r="E88" s="105"/>
      <c r="F88" s="106"/>
      <c r="G88" s="106"/>
      <c r="H88" s="105"/>
      <c r="I88" s="106"/>
      <c r="J88" s="104"/>
      <c r="K88" s="105"/>
      <c r="L88" s="107"/>
      <c r="M88" s="108"/>
      <c r="N88" s="105"/>
      <c r="O88" s="109"/>
      <c r="P88" s="110"/>
      <c r="Q88" s="111"/>
      <c r="R88" s="109"/>
      <c r="S88" s="112"/>
      <c r="T88" s="111"/>
    </row>
    <row r="89" spans="1:20" ht="9.75" customHeight="1">
      <c r="A89" s="113"/>
      <c r="B89" s="114"/>
      <c r="C89" s="6"/>
      <c r="D89" s="7"/>
      <c r="E89" s="8"/>
      <c r="F89" s="9"/>
      <c r="G89" s="9"/>
      <c r="H89" s="8"/>
      <c r="I89" s="9"/>
      <c r="J89" s="7"/>
      <c r="K89" s="8"/>
      <c r="L89" s="9"/>
      <c r="M89" s="10"/>
      <c r="N89" s="8"/>
      <c r="O89" s="6"/>
      <c r="P89" s="11"/>
      <c r="Q89" s="12"/>
      <c r="R89" s="6"/>
      <c r="S89" s="13"/>
      <c r="T89" s="12"/>
    </row>
    <row r="90" spans="2:18" s="1" customFormat="1" ht="16.5" customHeight="1">
      <c r="B90" s="1" t="s">
        <v>10</v>
      </c>
      <c r="C90" s="2"/>
      <c r="D90" s="3"/>
      <c r="E90" s="3"/>
      <c r="F90" s="4"/>
      <c r="G90" s="3"/>
      <c r="H90" s="3"/>
      <c r="I90" s="4"/>
      <c r="J90" s="3"/>
      <c r="K90" s="3"/>
      <c r="L90" s="4"/>
      <c r="M90" s="3"/>
      <c r="N90" s="3"/>
      <c r="O90" s="2"/>
      <c r="R90" s="2"/>
    </row>
    <row r="91" spans="2:18" s="1" customFormat="1" ht="16.5" customHeight="1">
      <c r="B91" s="1" t="s">
        <v>11</v>
      </c>
      <c r="C91" s="2"/>
      <c r="D91" s="3"/>
      <c r="E91" s="3"/>
      <c r="F91" s="4"/>
      <c r="G91" s="3"/>
      <c r="H91" s="3"/>
      <c r="I91" s="4"/>
      <c r="J91" s="3"/>
      <c r="K91" s="3"/>
      <c r="L91" s="4"/>
      <c r="M91" s="3"/>
      <c r="N91" s="3"/>
      <c r="O91" s="2"/>
      <c r="R91" s="2"/>
    </row>
    <row r="92" spans="2:18" s="1" customFormat="1" ht="16.5" customHeight="1">
      <c r="B92" s="1" t="s">
        <v>66</v>
      </c>
      <c r="C92" s="2"/>
      <c r="D92" s="3"/>
      <c r="E92" s="3"/>
      <c r="F92" s="4"/>
      <c r="G92" s="3"/>
      <c r="H92" s="3"/>
      <c r="I92" s="4"/>
      <c r="J92" s="3"/>
      <c r="K92" s="3"/>
      <c r="L92" s="4"/>
      <c r="M92" s="3"/>
      <c r="N92" s="3"/>
      <c r="O92" s="2"/>
      <c r="R92" s="2"/>
    </row>
    <row r="93" spans="2:18" s="113" customFormat="1" ht="16.5" customHeight="1">
      <c r="B93" s="1" t="s">
        <v>65</v>
      </c>
      <c r="C93" s="115"/>
      <c r="D93" s="116"/>
      <c r="E93" s="116"/>
      <c r="F93" s="117"/>
      <c r="G93" s="116"/>
      <c r="H93" s="116"/>
      <c r="I93" s="117"/>
      <c r="J93" s="116"/>
      <c r="K93" s="116"/>
      <c r="L93" s="117"/>
      <c r="M93" s="116"/>
      <c r="N93" s="116"/>
      <c r="O93" s="115"/>
      <c r="R93" s="115"/>
    </row>
  </sheetData>
  <sheetProtection/>
  <mergeCells count="14">
    <mergeCell ref="L7:N8"/>
    <mergeCell ref="O8:Q8"/>
    <mergeCell ref="A85:B85"/>
    <mergeCell ref="A80:B80"/>
    <mergeCell ref="A3:T3"/>
    <mergeCell ref="A7:B8"/>
    <mergeCell ref="A10:B10"/>
    <mergeCell ref="C7:K7"/>
    <mergeCell ref="O7:T7"/>
    <mergeCell ref="A75:B75"/>
    <mergeCell ref="R8:T8"/>
    <mergeCell ref="C8:E8"/>
    <mergeCell ref="F8:H8"/>
    <mergeCell ref="I8:K8"/>
  </mergeCells>
  <printOptions horizontalCentered="1"/>
  <pageMargins left="0.5511811023622047" right="0.3937007874015748" top="0.25" bottom="0.27" header="0.22" footer="0.2362204724409449"/>
  <pageSetup firstPageNumber="2" useFirstPageNumber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独立行政法人　日本学術振興会</cp:lastModifiedBy>
  <cp:lastPrinted>2016-02-02T05:32:39Z</cp:lastPrinted>
  <dcterms:created xsi:type="dcterms:W3CDTF">2001-06-28T04:26:33Z</dcterms:created>
  <dcterms:modified xsi:type="dcterms:W3CDTF">2016-04-05T01:13:49Z</dcterms:modified>
  <cp:category/>
  <cp:version/>
  <cp:contentType/>
  <cp:contentStatus/>
</cp:coreProperties>
</file>