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45研究者養成課限定\04雇用第１・２係\1_雇用制度全般\04_事務処理説明書\R7年度事務処理\05_様式公開\02_浄書\"/>
    </mc:Choice>
  </mc:AlternateContent>
  <xr:revisionPtr revIDLastSave="0" documentId="13_ncr:1_{F743CD18-0CED-4B54-A6C0-83F9B80955C0}" xr6:coauthVersionLast="47" xr6:coauthVersionMax="47" xr10:uidLastSave="{00000000-0000-0000-0000-000000000000}"/>
  <bookViews>
    <workbookView xWindow="28665" yWindow="240" windowWidth="28800" windowHeight="15105" tabRatio="905" xr2:uid="{1BEA060B-4BFC-4C90-BC6A-61B065436E87}"/>
  </bookViews>
  <sheets>
    <sheet name="（入力用様式）【別紙】雇用対象者リスト_令和7年度" sheetId="2" r:id="rId1"/>
    <sheet name="（作成要領①）交付申請書提出時" sheetId="3" r:id="rId2"/>
    <sheet name="（作成要領②）概算払請求書提出時" sheetId="4" r:id="rId3"/>
    <sheet name="（作成要領③）実績報告書提出時" sheetId="5" r:id="rId4"/>
  </sheets>
  <definedNames>
    <definedName name="_xlnm.Print_Area" localSheetId="1">'（作成要領①）交付申請書提出時'!$A$1:$AV$68</definedName>
    <definedName name="_xlnm.Print_Area" localSheetId="2">'（作成要領②）概算払請求書提出時'!$A$1:$AV$68</definedName>
    <definedName name="_xlnm.Print_Area" localSheetId="3">'（作成要領③）実績報告書提出時'!$A$1:$AV$68</definedName>
    <definedName name="_xlnm.Print_Area" localSheetId="0">'（入力用様式）【別紙】雇用対象者リスト_令和7年度'!$A$1:$AV$46</definedName>
    <definedName name="_xlnm.Print_Titles" localSheetId="1">'（作成要領①）交付申請書提出時'!$19:$22</definedName>
    <definedName name="_xlnm.Print_Titles" localSheetId="2">'（作成要領②）概算払請求書提出時'!$19:$22</definedName>
    <definedName name="_xlnm.Print_Titles" localSheetId="3">'（作成要領③）実績報告書提出時'!$19:$22</definedName>
    <definedName name="_xlnm.Print_Titles" localSheetId="0">'（入力用様式）【別紙】雇用対象者リスト_令和7年度'!$19:$22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44" i="5" l="1"/>
  <c r="AN44" i="5"/>
  <c r="AM44" i="5"/>
  <c r="AK44" i="5"/>
  <c r="AJ44" i="5"/>
  <c r="AI44" i="5"/>
  <c r="AG44" i="5"/>
  <c r="AF44" i="5"/>
  <c r="AE44" i="5"/>
  <c r="AC44" i="5"/>
  <c r="AB44" i="5"/>
  <c r="AA44" i="5"/>
  <c r="Y44" i="5"/>
  <c r="X44" i="5"/>
  <c r="W44" i="5"/>
  <c r="AQ43" i="5"/>
  <c r="AR43" i="5" s="1"/>
  <c r="AP43" i="5"/>
  <c r="AL43" i="5"/>
  <c r="AH43" i="5"/>
  <c r="AD43" i="5"/>
  <c r="V43" i="5"/>
  <c r="U43" i="5" a="1"/>
  <c r="U43" i="5" s="1"/>
  <c r="Z43" i="5" s="1"/>
  <c r="AS43" i="5" s="1"/>
  <c r="R43" i="5"/>
  <c r="N43" i="5"/>
  <c r="K43" i="5" a="1"/>
  <c r="K43" i="5" s="1"/>
  <c r="G43" i="5"/>
  <c r="F43" i="5"/>
  <c r="C43" i="5"/>
  <c r="AQ42" i="5"/>
  <c r="AR42" i="5" s="1"/>
  <c r="AP42" i="5"/>
  <c r="AL42" i="5"/>
  <c r="AH42" i="5"/>
  <c r="AD42" i="5"/>
  <c r="V42" i="5"/>
  <c r="U42" i="5" a="1"/>
  <c r="U42" i="5" s="1"/>
  <c r="Z42" i="5" s="1"/>
  <c r="R42" i="5"/>
  <c r="N42" i="5"/>
  <c r="K42" i="5" a="1"/>
  <c r="K42" i="5" s="1"/>
  <c r="G42" i="5"/>
  <c r="F42" i="5"/>
  <c r="C42" i="5"/>
  <c r="AQ41" i="5"/>
  <c r="AR41" i="5" s="1"/>
  <c r="AP41" i="5"/>
  <c r="AL41" i="5"/>
  <c r="AH41" i="5"/>
  <c r="AD41" i="5"/>
  <c r="V41" i="5"/>
  <c r="U41" i="5" a="1"/>
  <c r="U41" i="5" s="1"/>
  <c r="Z41" i="5" s="1"/>
  <c r="AS41" i="5" s="1"/>
  <c r="R41" i="5"/>
  <c r="N41" i="5"/>
  <c r="K41" i="5" a="1"/>
  <c r="K41" i="5" s="1"/>
  <c r="G41" i="5"/>
  <c r="F41" i="5"/>
  <c r="C41" i="5"/>
  <c r="AQ40" i="5"/>
  <c r="AR40" i="5" s="1"/>
  <c r="AP40" i="5"/>
  <c r="AL40" i="5"/>
  <c r="AH40" i="5"/>
  <c r="AD40" i="5"/>
  <c r="V40" i="5"/>
  <c r="U40" i="5" a="1"/>
  <c r="U40" i="5" s="1"/>
  <c r="Z40" i="5" s="1"/>
  <c r="R40" i="5"/>
  <c r="N40" i="5"/>
  <c r="K40" i="5" a="1"/>
  <c r="K40" i="5" s="1"/>
  <c r="G40" i="5"/>
  <c r="F40" i="5"/>
  <c r="C40" i="5"/>
  <c r="AQ39" i="5"/>
  <c r="AR39" i="5" s="1"/>
  <c r="AP39" i="5"/>
  <c r="AL39" i="5"/>
  <c r="AH39" i="5"/>
  <c r="AD39" i="5"/>
  <c r="V39" i="5"/>
  <c r="U39" i="5" a="1"/>
  <c r="U39" i="5" s="1"/>
  <c r="Z39" i="5" s="1"/>
  <c r="AS39" i="5" s="1"/>
  <c r="R39" i="5"/>
  <c r="N39" i="5"/>
  <c r="K39" i="5" a="1"/>
  <c r="K39" i="5" s="1"/>
  <c r="G39" i="5"/>
  <c r="F39" i="5"/>
  <c r="C39" i="5"/>
  <c r="AP38" i="5"/>
  <c r="AL38" i="5"/>
  <c r="AH38" i="5"/>
  <c r="AD38" i="5"/>
  <c r="V38" i="5"/>
  <c r="R38" i="5"/>
  <c r="N38" i="5"/>
  <c r="K38" i="5"/>
  <c r="U38" i="5" s="1" a="1"/>
  <c r="U38" i="5" s="1"/>
  <c r="Z38" i="5" s="1"/>
  <c r="K38" i="5" a="1"/>
  <c r="G38" i="5"/>
  <c r="F38" i="5"/>
  <c r="AS37" i="5"/>
  <c r="AP37" i="5"/>
  <c r="AL37" i="5"/>
  <c r="AH37" i="5"/>
  <c r="AD37" i="5"/>
  <c r="AQ37" i="5" s="1"/>
  <c r="AR37" i="5" s="1"/>
  <c r="V37" i="5"/>
  <c r="R37" i="5"/>
  <c r="N37" i="5"/>
  <c r="K37" i="5" a="1"/>
  <c r="K37" i="5" s="1"/>
  <c r="U37" i="5" s="1" a="1"/>
  <c r="U37" i="5" s="1"/>
  <c r="Z37" i="5" s="1"/>
  <c r="G37" i="5"/>
  <c r="F37" i="5"/>
  <c r="AP36" i="5"/>
  <c r="AL36" i="5"/>
  <c r="AH36" i="5"/>
  <c r="AD36" i="5"/>
  <c r="AQ36" i="5" s="1"/>
  <c r="AR36" i="5" s="1"/>
  <c r="V36" i="5"/>
  <c r="R36" i="5"/>
  <c r="N36" i="5"/>
  <c r="K36" i="5"/>
  <c r="U36" i="5" s="1" a="1"/>
  <c r="U36" i="5" s="1"/>
  <c r="Z36" i="5" s="1"/>
  <c r="AS36" i="5" s="1"/>
  <c r="K36" i="5" a="1"/>
  <c r="G36" i="5"/>
  <c r="F36" i="5"/>
  <c r="AP35" i="5"/>
  <c r="AL35" i="5"/>
  <c r="AH35" i="5"/>
  <c r="AD35" i="5"/>
  <c r="V35" i="5"/>
  <c r="R35" i="5"/>
  <c r="N35" i="5"/>
  <c r="K35" i="5" a="1"/>
  <c r="K35" i="5" s="1"/>
  <c r="U35" i="5" s="1" a="1"/>
  <c r="U35" i="5" s="1"/>
  <c r="G35" i="5"/>
  <c r="F35" i="5"/>
  <c r="AS34" i="5"/>
  <c r="AP34" i="5"/>
  <c r="AL34" i="5"/>
  <c r="AH34" i="5"/>
  <c r="AD34" i="5"/>
  <c r="AQ34" i="5" s="1"/>
  <c r="AR34" i="5" s="1"/>
  <c r="V34" i="5"/>
  <c r="R34" i="5"/>
  <c r="N34" i="5"/>
  <c r="K34" i="5"/>
  <c r="U34" i="5" s="1" a="1"/>
  <c r="U34" i="5" s="1"/>
  <c r="Z34" i="5" s="1"/>
  <c r="K34" i="5" a="1"/>
  <c r="G34" i="5"/>
  <c r="F34" i="5"/>
  <c r="AP33" i="5"/>
  <c r="AL33" i="5"/>
  <c r="AH33" i="5"/>
  <c r="AD33" i="5"/>
  <c r="V33" i="5"/>
  <c r="R33" i="5"/>
  <c r="N33" i="5"/>
  <c r="K33" i="5" a="1"/>
  <c r="K33" i="5" s="1"/>
  <c r="U33" i="5" s="1" a="1"/>
  <c r="U33" i="5" s="1"/>
  <c r="G33" i="5"/>
  <c r="F33" i="5"/>
  <c r="AQ32" i="5"/>
  <c r="AR32" i="5" s="1"/>
  <c r="AP32" i="5"/>
  <c r="AL32" i="5"/>
  <c r="AH32" i="5"/>
  <c r="AD32" i="5"/>
  <c r="V32" i="5"/>
  <c r="U32" i="5"/>
  <c r="Z32" i="5" s="1"/>
  <c r="U32" i="5" a="1"/>
  <c r="R32" i="5"/>
  <c r="N32" i="5"/>
  <c r="K32" i="5"/>
  <c r="K32" i="5" a="1"/>
  <c r="G32" i="5"/>
  <c r="F32" i="5"/>
  <c r="AP31" i="5"/>
  <c r="AL31" i="5"/>
  <c r="AH31" i="5"/>
  <c r="AD31" i="5"/>
  <c r="V31" i="5"/>
  <c r="R31" i="5"/>
  <c r="N31" i="5"/>
  <c r="K31" i="5" a="1"/>
  <c r="K31" i="5" s="1"/>
  <c r="U31" i="5" s="1" a="1"/>
  <c r="U31" i="5" s="1"/>
  <c r="G31" i="5"/>
  <c r="F31" i="5"/>
  <c r="AP30" i="5"/>
  <c r="AL30" i="5"/>
  <c r="AH30" i="5"/>
  <c r="AD30" i="5"/>
  <c r="V30" i="5"/>
  <c r="R30" i="5"/>
  <c r="N30" i="5"/>
  <c r="K30" i="5" a="1"/>
  <c r="K30" i="5" s="1"/>
  <c r="U30" i="5" s="1" a="1"/>
  <c r="U30" i="5" s="1"/>
  <c r="Z30" i="5" s="1"/>
  <c r="G30" i="5"/>
  <c r="F30" i="5"/>
  <c r="AP29" i="5"/>
  <c r="AL29" i="5"/>
  <c r="AH29" i="5"/>
  <c r="AD29" i="5"/>
  <c r="AQ29" i="5" s="1"/>
  <c r="AR29" i="5" s="1"/>
  <c r="V29" i="5"/>
  <c r="R29" i="5"/>
  <c r="N29" i="5"/>
  <c r="K29" i="5" a="1"/>
  <c r="K29" i="5" s="1"/>
  <c r="U29" i="5" s="1" a="1"/>
  <c r="U29" i="5" s="1"/>
  <c r="Z29" i="5" s="1"/>
  <c r="AS29" i="5" s="1"/>
  <c r="G29" i="5"/>
  <c r="F29" i="5"/>
  <c r="AS28" i="5"/>
  <c r="AQ28" i="5"/>
  <c r="AR28" i="5" s="1"/>
  <c r="AP28" i="5"/>
  <c r="AL28" i="5"/>
  <c r="AH28" i="5"/>
  <c r="AD28" i="5"/>
  <c r="V28" i="5"/>
  <c r="U28" i="5"/>
  <c r="Z28" i="5" s="1"/>
  <c r="U28" i="5" a="1"/>
  <c r="R28" i="5"/>
  <c r="N28" i="5"/>
  <c r="K28" i="5"/>
  <c r="K28" i="5" a="1"/>
  <c r="G28" i="5"/>
  <c r="F28" i="5"/>
  <c r="AP27" i="5"/>
  <c r="AL27" i="5"/>
  <c r="AH27" i="5"/>
  <c r="AD27" i="5"/>
  <c r="V27" i="5"/>
  <c r="R27" i="5"/>
  <c r="N27" i="5"/>
  <c r="K27" i="5" a="1"/>
  <c r="K27" i="5" s="1"/>
  <c r="U27" i="5" s="1" a="1"/>
  <c r="U27" i="5" s="1"/>
  <c r="G27" i="5"/>
  <c r="F27" i="5"/>
  <c r="AP26" i="5"/>
  <c r="AL26" i="5"/>
  <c r="AH26" i="5"/>
  <c r="AD26" i="5"/>
  <c r="V26" i="5"/>
  <c r="R26" i="5"/>
  <c r="N26" i="5"/>
  <c r="K26" i="5" a="1"/>
  <c r="K26" i="5" s="1"/>
  <c r="U26" i="5" s="1" a="1"/>
  <c r="U26" i="5" s="1"/>
  <c r="Z26" i="5" s="1"/>
  <c r="G26" i="5"/>
  <c r="F26" i="5"/>
  <c r="AP25" i="5"/>
  <c r="AL25" i="5"/>
  <c r="AH25" i="5"/>
  <c r="AD25" i="5"/>
  <c r="AQ25" i="5" s="1"/>
  <c r="AR25" i="5" s="1"/>
  <c r="V25" i="5"/>
  <c r="U25" i="5" a="1"/>
  <c r="U25" i="5" s="1"/>
  <c r="Z25" i="5" s="1"/>
  <c r="AS25" i="5" s="1"/>
  <c r="R25" i="5"/>
  <c r="N25" i="5"/>
  <c r="K25" i="5" a="1"/>
  <c r="K25" i="5" s="1"/>
  <c r="G25" i="5"/>
  <c r="F25" i="5"/>
  <c r="A25" i="5"/>
  <c r="A26" i="5" s="1"/>
  <c r="A27" i="5" s="1"/>
  <c r="A28" i="5" s="1"/>
  <c r="A29" i="5" s="1"/>
  <c r="A30" i="5" s="1"/>
  <c r="A31" i="5" s="1"/>
  <c r="A32" i="5" s="1"/>
  <c r="A33" i="5" s="1"/>
  <c r="A34" i="5" s="1"/>
  <c r="A35" i="5" s="1"/>
  <c r="A36" i="5" s="1"/>
  <c r="A37" i="5" s="1"/>
  <c r="A38" i="5" s="1"/>
  <c r="A39" i="5" s="1"/>
  <c r="A40" i="5" s="1"/>
  <c r="A41" i="5" s="1"/>
  <c r="A42" i="5" s="1"/>
  <c r="A43" i="5" s="1"/>
  <c r="AP24" i="5"/>
  <c r="AL24" i="5"/>
  <c r="AH24" i="5"/>
  <c r="AD24" i="5"/>
  <c r="V24" i="5"/>
  <c r="R24" i="5"/>
  <c r="N24" i="5"/>
  <c r="K24" i="5" a="1"/>
  <c r="K24" i="5" s="1"/>
  <c r="U24" i="5" s="1" a="1"/>
  <c r="U24" i="5" s="1"/>
  <c r="U44" i="5" s="1"/>
  <c r="G24" i="5"/>
  <c r="F24" i="5"/>
  <c r="AP22" i="5"/>
  <c r="AO22" i="5"/>
  <c r="AN22" i="5"/>
  <c r="AM22" i="5"/>
  <c r="AL22" i="5"/>
  <c r="AK22" i="5"/>
  <c r="AJ22" i="5"/>
  <c r="AI22" i="5"/>
  <c r="AH22" i="5"/>
  <c r="AG22" i="5"/>
  <c r="AF22" i="5"/>
  <c r="AE22" i="5"/>
  <c r="AD22" i="5"/>
  <c r="AC22" i="5"/>
  <c r="AB22" i="5"/>
  <c r="AA22" i="5"/>
  <c r="D14" i="5"/>
  <c r="D13" i="5"/>
  <c r="AO12" i="5"/>
  <c r="AN12" i="5"/>
  <c r="AM12" i="5"/>
  <c r="AK12" i="5"/>
  <c r="AJ12" i="5"/>
  <c r="AI12" i="5"/>
  <c r="AG12" i="5"/>
  <c r="AF12" i="5"/>
  <c r="AH12" i="5" s="1"/>
  <c r="AH14" i="5" s="1"/>
  <c r="AE12" i="5"/>
  <c r="AC12" i="5"/>
  <c r="AB12" i="5"/>
  <c r="AA12" i="5"/>
  <c r="T12" i="5"/>
  <c r="S12" i="5"/>
  <c r="M11" i="5"/>
  <c r="M12" i="5" s="1" a="1"/>
  <c r="M12" i="5" s="1"/>
  <c r="AO10" i="5"/>
  <c r="AN10" i="5"/>
  <c r="AM10" i="5"/>
  <c r="AK10" i="5"/>
  <c r="AJ10" i="5"/>
  <c r="AI10" i="5"/>
  <c r="AG10" i="5"/>
  <c r="AF10" i="5"/>
  <c r="AE10" i="5"/>
  <c r="AH10" i="5" s="1"/>
  <c r="AC10" i="5"/>
  <c r="AB10" i="5"/>
  <c r="AA10" i="5"/>
  <c r="T10" i="5"/>
  <c r="M10" i="5"/>
  <c r="AO9" i="5"/>
  <c r="AO11" i="5" s="1"/>
  <c r="AN9" i="5"/>
  <c r="AM9" i="5"/>
  <c r="AM11" i="5" s="1"/>
  <c r="AK9" i="5"/>
  <c r="AK11" i="5" s="1"/>
  <c r="AJ9" i="5"/>
  <c r="AJ11" i="5" s="1"/>
  <c r="AI9" i="5"/>
  <c r="AI11" i="5" s="1"/>
  <c r="AG9" i="5"/>
  <c r="AG11" i="5" s="1"/>
  <c r="AF9" i="5"/>
  <c r="AF11" i="5" s="1"/>
  <c r="AE9" i="5"/>
  <c r="AE11" i="5" s="1"/>
  <c r="AC9" i="5"/>
  <c r="AC11" i="5" s="1"/>
  <c r="AB9" i="5"/>
  <c r="AB11" i="5" s="1"/>
  <c r="AA9" i="5"/>
  <c r="AA11" i="5" s="1"/>
  <c r="S9" i="5"/>
  <c r="M9" i="5"/>
  <c r="C1" i="5"/>
  <c r="AL34" i="4"/>
  <c r="AL44" i="5" l="1"/>
  <c r="W14" i="5" s="1"/>
  <c r="AN11" i="5"/>
  <c r="AD10" i="5"/>
  <c r="AD12" i="5"/>
  <c r="AD14" i="5" s="1"/>
  <c r="V44" i="5"/>
  <c r="AH44" i="5"/>
  <c r="V14" i="5" s="1"/>
  <c r="AP44" i="5"/>
  <c r="X14" i="5" s="1"/>
  <c r="AQ26" i="5"/>
  <c r="AR26" i="5" s="1"/>
  <c r="AS26" i="5" s="1"/>
  <c r="Z27" i="5"/>
  <c r="AQ27" i="5"/>
  <c r="AR27" i="5" s="1"/>
  <c r="AQ30" i="5"/>
  <c r="AR30" i="5" s="1"/>
  <c r="AS30" i="5" s="1"/>
  <c r="Z31" i="5"/>
  <c r="AQ31" i="5"/>
  <c r="AR31" i="5" s="1"/>
  <c r="Z33" i="5"/>
  <c r="AQ33" i="5"/>
  <c r="AR33" i="5" s="1"/>
  <c r="Z35" i="5"/>
  <c r="AQ35" i="5"/>
  <c r="AR35" i="5" s="1"/>
  <c r="AQ38" i="5"/>
  <c r="AR38" i="5" s="1"/>
  <c r="AS38" i="5" s="1"/>
  <c r="AP10" i="5"/>
  <c r="AP12" i="5"/>
  <c r="AP14" i="5" s="1"/>
  <c r="AL10" i="5"/>
  <c r="AL12" i="5"/>
  <c r="AL14" i="5" s="1"/>
  <c r="AS42" i="5"/>
  <c r="AS32" i="5"/>
  <c r="AS40" i="5"/>
  <c r="Z24" i="5"/>
  <c r="C37" i="5"/>
  <c r="C35" i="5"/>
  <c r="C33" i="5"/>
  <c r="C31" i="5"/>
  <c r="C29" i="5"/>
  <c r="C27" i="5"/>
  <c r="C25" i="5"/>
  <c r="C38" i="5"/>
  <c r="C36" i="5"/>
  <c r="C34" i="5"/>
  <c r="C32" i="5"/>
  <c r="C30" i="5"/>
  <c r="C28" i="5"/>
  <c r="C26" i="5"/>
  <c r="AD9" i="5"/>
  <c r="AD11" i="5" s="1"/>
  <c r="AD13" i="5" s="1"/>
  <c r="AH9" i="5"/>
  <c r="AH11" i="5" s="1"/>
  <c r="AH13" i="5" s="1"/>
  <c r="AH15" i="5" s="1"/>
  <c r="AL9" i="5"/>
  <c r="AL11" i="5" s="1"/>
  <c r="AL13" i="5" s="1"/>
  <c r="AP9" i="5"/>
  <c r="C24" i="5"/>
  <c r="AQ24" i="5"/>
  <c r="AD44" i="5"/>
  <c r="U14" i="5" s="1"/>
  <c r="AA44" i="3"/>
  <c r="AO44" i="4"/>
  <c r="AN44" i="4"/>
  <c r="AM44" i="4"/>
  <c r="AK44" i="4"/>
  <c r="AJ44" i="4"/>
  <c r="AI44" i="4"/>
  <c r="AG44" i="4"/>
  <c r="AF44" i="4"/>
  <c r="AE44" i="4"/>
  <c r="AC44" i="4"/>
  <c r="AB44" i="4"/>
  <c r="AA44" i="4"/>
  <c r="Y44" i="4"/>
  <c r="X44" i="4"/>
  <c r="W44" i="4"/>
  <c r="AQ43" i="4"/>
  <c r="AR43" i="4" s="1"/>
  <c r="AP43" i="4"/>
  <c r="AL43" i="4"/>
  <c r="AH43" i="4"/>
  <c r="AD43" i="4"/>
  <c r="V43" i="4"/>
  <c r="U43" i="4" a="1"/>
  <c r="U43" i="4" s="1"/>
  <c r="Z43" i="4" s="1"/>
  <c r="R43" i="4"/>
  <c r="N43" i="4"/>
  <c r="K43" i="4" a="1"/>
  <c r="K43" i="4" s="1"/>
  <c r="G43" i="4"/>
  <c r="F43" i="4"/>
  <c r="C43" i="4"/>
  <c r="AQ42" i="4"/>
  <c r="AR42" i="4" s="1"/>
  <c r="AP42" i="4"/>
  <c r="AL42" i="4"/>
  <c r="AH42" i="4"/>
  <c r="AD42" i="4"/>
  <c r="V42" i="4"/>
  <c r="U42" i="4" a="1"/>
  <c r="U42" i="4" s="1"/>
  <c r="R42" i="4"/>
  <c r="N42" i="4"/>
  <c r="K42" i="4" a="1"/>
  <c r="K42" i="4" s="1"/>
  <c r="G42" i="4"/>
  <c r="F42" i="4"/>
  <c r="C42" i="4"/>
  <c r="AQ41" i="4"/>
  <c r="AR41" i="4" s="1"/>
  <c r="AP41" i="4"/>
  <c r="AL41" i="4"/>
  <c r="AH41" i="4"/>
  <c r="AD41" i="4"/>
  <c r="V41" i="4"/>
  <c r="U41" i="4"/>
  <c r="Z41" i="4" s="1"/>
  <c r="U41" i="4" a="1"/>
  <c r="R41" i="4"/>
  <c r="N41" i="4"/>
  <c r="K41" i="4"/>
  <c r="K41" i="4" a="1"/>
  <c r="G41" i="4"/>
  <c r="F41" i="4"/>
  <c r="C41" i="4"/>
  <c r="AQ40" i="4"/>
  <c r="AR40" i="4" s="1"/>
  <c r="AP40" i="4"/>
  <c r="AL40" i="4"/>
  <c r="AH40" i="4"/>
  <c r="AD40" i="4"/>
  <c r="V40" i="4"/>
  <c r="U40" i="4" a="1"/>
  <c r="U40" i="4" s="1"/>
  <c r="R40" i="4"/>
  <c r="N40" i="4"/>
  <c r="K40" i="4" a="1"/>
  <c r="K40" i="4" s="1"/>
  <c r="G40" i="4"/>
  <c r="F40" i="4"/>
  <c r="C40" i="4"/>
  <c r="AQ39" i="4"/>
  <c r="AR39" i="4" s="1"/>
  <c r="AP39" i="4"/>
  <c r="AL39" i="4"/>
  <c r="AH39" i="4"/>
  <c r="AD39" i="4"/>
  <c r="V39" i="4"/>
  <c r="U39" i="4"/>
  <c r="Z39" i="4" s="1"/>
  <c r="U39" i="4" a="1"/>
  <c r="R39" i="4"/>
  <c r="N39" i="4"/>
  <c r="K39" i="4"/>
  <c r="K39" i="4" a="1"/>
  <c r="G39" i="4"/>
  <c r="F39" i="4"/>
  <c r="C39" i="4"/>
  <c r="AP38" i="4"/>
  <c r="AL38" i="4"/>
  <c r="AH38" i="4"/>
  <c r="AD38" i="4"/>
  <c r="V38" i="4"/>
  <c r="R38" i="4"/>
  <c r="N38" i="4"/>
  <c r="K38" i="4" a="1"/>
  <c r="K38" i="4" s="1"/>
  <c r="U38" i="4" s="1" a="1"/>
  <c r="U38" i="4" s="1"/>
  <c r="G38" i="4"/>
  <c r="F38" i="4"/>
  <c r="AP37" i="4"/>
  <c r="AL37" i="4"/>
  <c r="AH37" i="4"/>
  <c r="AD37" i="4"/>
  <c r="V37" i="4"/>
  <c r="R37" i="4"/>
  <c r="N37" i="4"/>
  <c r="K37" i="4"/>
  <c r="U37" i="4" s="1" a="1"/>
  <c r="U37" i="4" s="1"/>
  <c r="Z37" i="4" s="1"/>
  <c r="K37" i="4" a="1"/>
  <c r="G37" i="4"/>
  <c r="F37" i="4"/>
  <c r="AP36" i="4"/>
  <c r="AL36" i="4"/>
  <c r="AH36" i="4"/>
  <c r="AD36" i="4"/>
  <c r="V36" i="4"/>
  <c r="R36" i="4"/>
  <c r="N36" i="4"/>
  <c r="K36" i="4" a="1"/>
  <c r="K36" i="4" s="1"/>
  <c r="U36" i="4" s="1" a="1"/>
  <c r="U36" i="4" s="1"/>
  <c r="G36" i="4"/>
  <c r="F36" i="4"/>
  <c r="AP35" i="4"/>
  <c r="AL35" i="4"/>
  <c r="AH35" i="4"/>
  <c r="AD35" i="4"/>
  <c r="V35" i="4"/>
  <c r="R35" i="4"/>
  <c r="N35" i="4"/>
  <c r="K35" i="4" a="1"/>
  <c r="K35" i="4" s="1"/>
  <c r="U35" i="4" s="1" a="1"/>
  <c r="U35" i="4" s="1"/>
  <c r="Z35" i="4" s="1"/>
  <c r="G35" i="4"/>
  <c r="F35" i="4"/>
  <c r="AP34" i="4"/>
  <c r="AH34" i="4"/>
  <c r="AD34" i="4"/>
  <c r="V34" i="4"/>
  <c r="U34" i="4" a="1"/>
  <c r="U34" i="4" s="1"/>
  <c r="Z34" i="4" s="1"/>
  <c r="R34" i="4"/>
  <c r="N34" i="4"/>
  <c r="K34" i="4" a="1"/>
  <c r="K34" i="4" s="1"/>
  <c r="G34" i="4"/>
  <c r="F34" i="4"/>
  <c r="AP33" i="4"/>
  <c r="AL33" i="4"/>
  <c r="AH33" i="4"/>
  <c r="AD33" i="4"/>
  <c r="V33" i="4"/>
  <c r="R33" i="4"/>
  <c r="N33" i="4"/>
  <c r="K33" i="4" a="1"/>
  <c r="K33" i="4" s="1"/>
  <c r="U33" i="4" s="1" a="1"/>
  <c r="U33" i="4" s="1"/>
  <c r="G33" i="4"/>
  <c r="F33" i="4"/>
  <c r="AQ32" i="4"/>
  <c r="AR32" i="4" s="1"/>
  <c r="AP32" i="4"/>
  <c r="AL32" i="4"/>
  <c r="AH32" i="4"/>
  <c r="AD32" i="4"/>
  <c r="V32" i="4"/>
  <c r="U32" i="4" a="1"/>
  <c r="U32" i="4" s="1"/>
  <c r="R32" i="4"/>
  <c r="N32" i="4"/>
  <c r="K32" i="4" a="1"/>
  <c r="K32" i="4" s="1"/>
  <c r="G32" i="4"/>
  <c r="F32" i="4"/>
  <c r="AP31" i="4"/>
  <c r="AL31" i="4"/>
  <c r="AH31" i="4"/>
  <c r="AD31" i="4"/>
  <c r="V31" i="4"/>
  <c r="R31" i="4"/>
  <c r="N31" i="4"/>
  <c r="K31" i="4" a="1"/>
  <c r="K31" i="4" s="1"/>
  <c r="U31" i="4" s="1" a="1"/>
  <c r="U31" i="4" s="1"/>
  <c r="Z31" i="4" s="1"/>
  <c r="G31" i="4"/>
  <c r="F31" i="4"/>
  <c r="AP30" i="4"/>
  <c r="AL30" i="4"/>
  <c r="AH30" i="4"/>
  <c r="AD30" i="4"/>
  <c r="V30" i="4"/>
  <c r="R30" i="4"/>
  <c r="N30" i="4"/>
  <c r="K30" i="4" a="1"/>
  <c r="K30" i="4" s="1"/>
  <c r="U30" i="4" s="1" a="1"/>
  <c r="U30" i="4" s="1"/>
  <c r="Z30" i="4" s="1"/>
  <c r="G30" i="4"/>
  <c r="F30" i="4"/>
  <c r="AP29" i="4"/>
  <c r="AL29" i="4"/>
  <c r="AH29" i="4"/>
  <c r="AD29" i="4"/>
  <c r="V29" i="4"/>
  <c r="R29" i="4"/>
  <c r="N29" i="4"/>
  <c r="K29" i="4" a="1"/>
  <c r="K29" i="4" s="1"/>
  <c r="U29" i="4" s="1" a="1"/>
  <c r="U29" i="4" s="1"/>
  <c r="Z29" i="4" s="1"/>
  <c r="G29" i="4"/>
  <c r="F29" i="4"/>
  <c r="AQ28" i="4"/>
  <c r="AR28" i="4" s="1"/>
  <c r="AP28" i="4"/>
  <c r="AL28" i="4"/>
  <c r="AH28" i="4"/>
  <c r="AD28" i="4"/>
  <c r="V28" i="4"/>
  <c r="U28" i="4" a="1"/>
  <c r="U28" i="4" s="1"/>
  <c r="R28" i="4"/>
  <c r="N28" i="4"/>
  <c r="K28" i="4" a="1"/>
  <c r="K28" i="4" s="1"/>
  <c r="G28" i="4"/>
  <c r="F28" i="4"/>
  <c r="AP27" i="4"/>
  <c r="AL27" i="4"/>
  <c r="AH27" i="4"/>
  <c r="AD27" i="4"/>
  <c r="AQ27" i="4" s="1"/>
  <c r="AR27" i="4" s="1"/>
  <c r="V27" i="4"/>
  <c r="R27" i="4"/>
  <c r="N27" i="4"/>
  <c r="K27" i="4"/>
  <c r="U27" i="4" s="1" a="1"/>
  <c r="U27" i="4" s="1"/>
  <c r="Z27" i="4" s="1"/>
  <c r="K27" i="4" a="1"/>
  <c r="G27" i="4"/>
  <c r="F27" i="4"/>
  <c r="AP26" i="4"/>
  <c r="AL26" i="4"/>
  <c r="AH26" i="4"/>
  <c r="AD26" i="4"/>
  <c r="AQ26" i="4" s="1"/>
  <c r="AR26" i="4" s="1"/>
  <c r="V26" i="4"/>
  <c r="U26" i="4" a="1"/>
  <c r="U26" i="4" s="1"/>
  <c r="Z26" i="4" s="1"/>
  <c r="R26" i="4"/>
  <c r="N26" i="4"/>
  <c r="K26" i="4" a="1"/>
  <c r="K26" i="4" s="1"/>
  <c r="G26" i="4"/>
  <c r="F26" i="4"/>
  <c r="A26" i="4"/>
  <c r="A27" i="4" s="1"/>
  <c r="A28" i="4" s="1"/>
  <c r="A29" i="4" s="1"/>
  <c r="A30" i="4" s="1"/>
  <c r="A31" i="4" s="1"/>
  <c r="A32" i="4" s="1"/>
  <c r="A33" i="4" s="1"/>
  <c r="A34" i="4" s="1"/>
  <c r="A35" i="4" s="1"/>
  <c r="A36" i="4" s="1"/>
  <c r="A37" i="4" s="1"/>
  <c r="A38" i="4" s="1"/>
  <c r="A39" i="4" s="1"/>
  <c r="A40" i="4" s="1"/>
  <c r="A41" i="4" s="1"/>
  <c r="A42" i="4" s="1"/>
  <c r="A43" i="4" s="1"/>
  <c r="AP25" i="4"/>
  <c r="AL25" i="4"/>
  <c r="AH25" i="4"/>
  <c r="AD25" i="4"/>
  <c r="V25" i="4"/>
  <c r="R25" i="4"/>
  <c r="N25" i="4"/>
  <c r="K25" i="4" a="1"/>
  <c r="K25" i="4" s="1"/>
  <c r="U25" i="4" s="1" a="1"/>
  <c r="U25" i="4" s="1"/>
  <c r="Z25" i="4" s="1"/>
  <c r="G25" i="4"/>
  <c r="F25" i="4"/>
  <c r="A25" i="4"/>
  <c r="AP24" i="4"/>
  <c r="AL24" i="4"/>
  <c r="AH24" i="4"/>
  <c r="AD24" i="4"/>
  <c r="V24" i="4"/>
  <c r="R24" i="4"/>
  <c r="N24" i="4"/>
  <c r="K24" i="4" a="1"/>
  <c r="K24" i="4" s="1"/>
  <c r="U24" i="4" s="1" a="1"/>
  <c r="U24" i="4" s="1"/>
  <c r="G24" i="4"/>
  <c r="F24" i="4"/>
  <c r="AP22" i="4"/>
  <c r="AO22" i="4"/>
  <c r="AN22" i="4"/>
  <c r="AM22" i="4"/>
  <c r="AL22" i="4"/>
  <c r="AK22" i="4"/>
  <c r="AJ22" i="4"/>
  <c r="AI22" i="4"/>
  <c r="AH22" i="4"/>
  <c r="AG22" i="4"/>
  <c r="AF22" i="4"/>
  <c r="AE22" i="4"/>
  <c r="AD22" i="4"/>
  <c r="AC22" i="4"/>
  <c r="AB22" i="4"/>
  <c r="AA22" i="4"/>
  <c r="X16" i="4"/>
  <c r="W16" i="4"/>
  <c r="V16" i="4"/>
  <c r="S15" i="4"/>
  <c r="R15" i="4"/>
  <c r="X14" i="4"/>
  <c r="W14" i="4"/>
  <c r="V14" i="4"/>
  <c r="D14" i="4"/>
  <c r="D13" i="4"/>
  <c r="AO12" i="4"/>
  <c r="AN12" i="4"/>
  <c r="AM12" i="4"/>
  <c r="AK12" i="4"/>
  <c r="AJ12" i="4"/>
  <c r="AI12" i="4"/>
  <c r="AG12" i="4"/>
  <c r="AF12" i="4"/>
  <c r="AE12" i="4"/>
  <c r="AC12" i="4"/>
  <c r="AB12" i="4"/>
  <c r="AA12" i="4"/>
  <c r="T12" i="4"/>
  <c r="S12" i="4"/>
  <c r="AO10" i="4"/>
  <c r="AN10" i="4"/>
  <c r="AM10" i="4"/>
  <c r="AK10" i="4"/>
  <c r="AJ10" i="4"/>
  <c r="AI10" i="4"/>
  <c r="AG10" i="4"/>
  <c r="AF10" i="4"/>
  <c r="AE10" i="4"/>
  <c r="AC10" i="4"/>
  <c r="AB10" i="4"/>
  <c r="AA10" i="4"/>
  <c r="T10" i="4"/>
  <c r="M10" i="4"/>
  <c r="AO9" i="4"/>
  <c r="AO11" i="4" s="1"/>
  <c r="AN9" i="4"/>
  <c r="AN11" i="4" s="1"/>
  <c r="AM9" i="4"/>
  <c r="AK9" i="4"/>
  <c r="AK11" i="4" s="1"/>
  <c r="AJ9" i="4"/>
  <c r="AI9" i="4"/>
  <c r="AG9" i="4"/>
  <c r="AG11" i="4" s="1"/>
  <c r="AF9" i="4"/>
  <c r="AF11" i="4" s="1"/>
  <c r="AE9" i="4"/>
  <c r="AC9" i="4"/>
  <c r="AC11" i="4" s="1"/>
  <c r="AB9" i="4"/>
  <c r="AB11" i="4" s="1"/>
  <c r="AA9" i="4"/>
  <c r="S9" i="4"/>
  <c r="M9" i="4"/>
  <c r="M11" i="4" s="1"/>
  <c r="M12" i="4" s="1" a="1"/>
  <c r="M12" i="4" s="1"/>
  <c r="C1" i="4"/>
  <c r="C38" i="4" s="1"/>
  <c r="K25" i="3" a="1"/>
  <c r="K25" i="3"/>
  <c r="K26" i="3" a="1"/>
  <c r="K26" i="3"/>
  <c r="K27" i="3" a="1"/>
  <c r="K27" i="3"/>
  <c r="K28" i="3" a="1"/>
  <c r="K28" i="3"/>
  <c r="K30" i="3" a="1"/>
  <c r="K30" i="3"/>
  <c r="K29" i="3" a="1"/>
  <c r="K29" i="3"/>
  <c r="K31" i="3" a="1"/>
  <c r="K31" i="3"/>
  <c r="K32" i="3" a="1"/>
  <c r="K32" i="3"/>
  <c r="K33" i="3" a="1"/>
  <c r="K33" i="3" s="1"/>
  <c r="K36" i="3" a="1"/>
  <c r="K36" i="3" s="1"/>
  <c r="K34" i="3" a="1"/>
  <c r="K34" i="3" s="1"/>
  <c r="K35" i="3" a="1"/>
  <c r="K35" i="3" s="1"/>
  <c r="K37" i="3" a="1"/>
  <c r="K37" i="3" s="1"/>
  <c r="K38" i="3" a="1"/>
  <c r="K38" i="3" s="1"/>
  <c r="K39" i="3" a="1"/>
  <c r="K39" i="3" s="1"/>
  <c r="K40" i="3" a="1"/>
  <c r="K40" i="3" s="1"/>
  <c r="K41" i="3" a="1"/>
  <c r="K41" i="3" s="1"/>
  <c r="K42" i="3" a="1"/>
  <c r="K42" i="3" s="1"/>
  <c r="K43" i="3" a="1"/>
  <c r="K43" i="3" s="1"/>
  <c r="K24" i="3" a="1"/>
  <c r="K24" i="3" s="1"/>
  <c r="AP11" i="5" l="1"/>
  <c r="AP13" i="5" s="1"/>
  <c r="AP15" i="5" s="1"/>
  <c r="AS31" i="5"/>
  <c r="AS35" i="5"/>
  <c r="AS33" i="5"/>
  <c r="AL15" i="5"/>
  <c r="AD15" i="5"/>
  <c r="AS27" i="5"/>
  <c r="C27" i="4"/>
  <c r="AQ30" i="4"/>
  <c r="AR30" i="4" s="1"/>
  <c r="AS30" i="4" s="1"/>
  <c r="C31" i="4"/>
  <c r="AQ31" i="4"/>
  <c r="AR31" i="4" s="1"/>
  <c r="AS31" i="4" s="1"/>
  <c r="C35" i="4"/>
  <c r="Z36" i="4"/>
  <c r="AQ36" i="4"/>
  <c r="AR36" i="4" s="1"/>
  <c r="AQ35" i="4"/>
  <c r="AR35" i="4" s="1"/>
  <c r="AS35" i="4" s="1"/>
  <c r="AQ38" i="4"/>
  <c r="AR38" i="4" s="1"/>
  <c r="Z33" i="4"/>
  <c r="U16" i="5"/>
  <c r="V16" i="5" s="1"/>
  <c r="W16" i="5" s="1"/>
  <c r="X16" i="5" s="1"/>
  <c r="T14" i="5"/>
  <c r="AQ44" i="5"/>
  <c r="AR24" i="5"/>
  <c r="AR44" i="5" s="1"/>
  <c r="Z44" i="5"/>
  <c r="AS34" i="4"/>
  <c r="AQ34" i="4"/>
  <c r="AR34" i="4" s="1"/>
  <c r="AJ11" i="4"/>
  <c r="AL10" i="4"/>
  <c r="AP12" i="4"/>
  <c r="AP14" i="4" s="1"/>
  <c r="AL12" i="4"/>
  <c r="AL14" i="4" s="1"/>
  <c r="AH10" i="4"/>
  <c r="AH12" i="4"/>
  <c r="AH14" i="4" s="1"/>
  <c r="AD12" i="4"/>
  <c r="AD14" i="4" s="1"/>
  <c r="AD10" i="4"/>
  <c r="AS39" i="4"/>
  <c r="AS43" i="4"/>
  <c r="AS41" i="4"/>
  <c r="Z24" i="4"/>
  <c r="U44" i="4"/>
  <c r="AE11" i="4"/>
  <c r="AH9" i="4"/>
  <c r="AH11" i="4" s="1"/>
  <c r="AH13" i="4" s="1"/>
  <c r="AM11" i="4"/>
  <c r="AP9" i="4"/>
  <c r="AP10" i="4"/>
  <c r="AS26" i="4"/>
  <c r="AA11" i="4"/>
  <c r="AD9" i="4"/>
  <c r="AI11" i="4"/>
  <c r="AL9" i="4"/>
  <c r="AD44" i="4"/>
  <c r="U14" i="4" s="1"/>
  <c r="T14" i="4" s="1"/>
  <c r="T16" i="4" s="1"/>
  <c r="AL44" i="4"/>
  <c r="AQ24" i="4"/>
  <c r="AS27" i="4"/>
  <c r="C36" i="4"/>
  <c r="C34" i="4"/>
  <c r="C32" i="4"/>
  <c r="C30" i="4"/>
  <c r="C28" i="4"/>
  <c r="C26" i="4"/>
  <c r="C24" i="4"/>
  <c r="V44" i="4"/>
  <c r="AH44" i="4"/>
  <c r="AP44" i="4"/>
  <c r="C25" i="4"/>
  <c r="AQ25" i="4"/>
  <c r="AR25" i="4" s="1"/>
  <c r="AS25" i="4" s="1"/>
  <c r="Z28" i="4"/>
  <c r="AS28" i="4" s="1"/>
  <c r="C29" i="4"/>
  <c r="AQ29" i="4"/>
  <c r="AR29" i="4" s="1"/>
  <c r="AS29" i="4" s="1"/>
  <c r="Z32" i="4"/>
  <c r="AS32" i="4" s="1"/>
  <c r="C33" i="4"/>
  <c r="AQ33" i="4"/>
  <c r="AR33" i="4" s="1"/>
  <c r="AS33" i="4" s="1"/>
  <c r="C37" i="4"/>
  <c r="AQ37" i="4"/>
  <c r="AR37" i="4" s="1"/>
  <c r="AS37" i="4" s="1"/>
  <c r="Z38" i="4"/>
  <c r="AS38" i="4" s="1"/>
  <c r="Z40" i="4"/>
  <c r="AS40" i="4" s="1"/>
  <c r="Z42" i="4"/>
  <c r="AS42" i="4" s="1"/>
  <c r="K25" i="2" a="1"/>
  <c r="K25" i="2" s="1"/>
  <c r="K26" i="2" a="1"/>
  <c r="K26" i="2" s="1"/>
  <c r="K27" i="2" a="1"/>
  <c r="K27" i="2" s="1"/>
  <c r="K28" i="2" a="1"/>
  <c r="K28" i="2" s="1"/>
  <c r="K29" i="2" a="1"/>
  <c r="K29" i="2" s="1"/>
  <c r="K30" i="2" a="1"/>
  <c r="K30" i="2" s="1"/>
  <c r="K31" i="2" a="1"/>
  <c r="K31" i="2" s="1"/>
  <c r="K32" i="2" a="1"/>
  <c r="K32" i="2" s="1"/>
  <c r="K33" i="2" a="1"/>
  <c r="K33" i="2" s="1"/>
  <c r="K34" i="2" a="1"/>
  <c r="K34" i="2" s="1"/>
  <c r="K35" i="2" a="1"/>
  <c r="K35" i="2" s="1"/>
  <c r="K36" i="2" a="1"/>
  <c r="K36" i="2" s="1"/>
  <c r="K37" i="2" a="1"/>
  <c r="K37" i="2" s="1"/>
  <c r="K38" i="2" a="1"/>
  <c r="K38" i="2" s="1"/>
  <c r="K39" i="2" a="1"/>
  <c r="K39" i="2" s="1"/>
  <c r="K40" i="2" a="1"/>
  <c r="K40" i="2" s="1"/>
  <c r="K41" i="2" a="1"/>
  <c r="K41" i="2" s="1"/>
  <c r="K42" i="2" a="1"/>
  <c r="K42" i="2" s="1"/>
  <c r="K43" i="2" a="1"/>
  <c r="K43" i="2" s="1"/>
  <c r="K24" i="2" a="1"/>
  <c r="K24" i="2" s="1"/>
  <c r="T16" i="5" l="1"/>
  <c r="S15" i="5" s="1"/>
  <c r="R15" i="5"/>
  <c r="AS36" i="4"/>
  <c r="AS24" i="5"/>
  <c r="AS44" i="5" s="1"/>
  <c r="AL11" i="4"/>
  <c r="AL13" i="4" s="1"/>
  <c r="AL15" i="4" s="1"/>
  <c r="AD11" i="4"/>
  <c r="AD13" i="4" s="1"/>
  <c r="AD15" i="4" s="1"/>
  <c r="AH15" i="4"/>
  <c r="U16" i="4"/>
  <c r="AR24" i="4"/>
  <c r="AR44" i="4" s="1"/>
  <c r="AQ44" i="4"/>
  <c r="Z44" i="4"/>
  <c r="AP11" i="4"/>
  <c r="AP13" i="4" s="1"/>
  <c r="AP15" i="4" s="1"/>
  <c r="AH24" i="3"/>
  <c r="AH25" i="3"/>
  <c r="AH26" i="3"/>
  <c r="AH27" i="3"/>
  <c r="AH28" i="3"/>
  <c r="AH30" i="3"/>
  <c r="AH29" i="3"/>
  <c r="AH31" i="3"/>
  <c r="AH32" i="3"/>
  <c r="AH33" i="3"/>
  <c r="AH36" i="3"/>
  <c r="AH34" i="3"/>
  <c r="AH35" i="3"/>
  <c r="N24" i="3"/>
  <c r="AP24" i="3"/>
  <c r="AP43" i="3"/>
  <c r="AP42" i="3"/>
  <c r="AP41" i="3"/>
  <c r="AP40" i="3"/>
  <c r="AP39" i="3"/>
  <c r="AP38" i="3"/>
  <c r="AP37" i="3"/>
  <c r="AP35" i="3"/>
  <c r="AP34" i="3"/>
  <c r="AP36" i="3"/>
  <c r="AP33" i="3"/>
  <c r="AP32" i="3"/>
  <c r="AP31" i="3"/>
  <c r="AP29" i="3"/>
  <c r="AP30" i="3"/>
  <c r="AP28" i="3"/>
  <c r="AP27" i="3"/>
  <c r="AP26" i="3"/>
  <c r="AP25" i="3"/>
  <c r="AO44" i="3"/>
  <c r="AN44" i="3"/>
  <c r="AM44" i="3"/>
  <c r="AK44" i="3"/>
  <c r="AJ44" i="3"/>
  <c r="AI44" i="3"/>
  <c r="AG44" i="3"/>
  <c r="AF44" i="3"/>
  <c r="AE44" i="3"/>
  <c r="AC44" i="3"/>
  <c r="AB44" i="3"/>
  <c r="Y44" i="3"/>
  <c r="X44" i="3"/>
  <c r="W44" i="3"/>
  <c r="AQ43" i="3"/>
  <c r="AR43" i="3" s="1"/>
  <c r="AL43" i="3"/>
  <c r="AH43" i="3"/>
  <c r="AD43" i="3"/>
  <c r="V43" i="3"/>
  <c r="U43" i="3" a="1"/>
  <c r="U43" i="3" s="1"/>
  <c r="R43" i="3"/>
  <c r="N43" i="3"/>
  <c r="G43" i="3"/>
  <c r="F43" i="3"/>
  <c r="C43" i="3"/>
  <c r="AQ42" i="3"/>
  <c r="AR42" i="3" s="1"/>
  <c r="AL42" i="3"/>
  <c r="AH42" i="3"/>
  <c r="AD42" i="3"/>
  <c r="V42" i="3"/>
  <c r="U42" i="3" a="1"/>
  <c r="U42" i="3" s="1"/>
  <c r="Z42" i="3" s="1"/>
  <c r="R42" i="3"/>
  <c r="N42" i="3"/>
  <c r="G42" i="3"/>
  <c r="F42" i="3"/>
  <c r="C42" i="3"/>
  <c r="AQ41" i="3"/>
  <c r="AR41" i="3" s="1"/>
  <c r="AL41" i="3"/>
  <c r="AH41" i="3"/>
  <c r="AD41" i="3"/>
  <c r="V41" i="3"/>
  <c r="U41" i="3" a="1"/>
  <c r="U41" i="3" s="1"/>
  <c r="R41" i="3"/>
  <c r="N41" i="3"/>
  <c r="G41" i="3"/>
  <c r="F41" i="3"/>
  <c r="C41" i="3"/>
  <c r="AQ40" i="3"/>
  <c r="AR40" i="3" s="1"/>
  <c r="AL40" i="3"/>
  <c r="AH40" i="3"/>
  <c r="AD40" i="3"/>
  <c r="V40" i="3"/>
  <c r="U40" i="3" a="1"/>
  <c r="U40" i="3" s="1"/>
  <c r="R40" i="3"/>
  <c r="N40" i="3"/>
  <c r="G40" i="3"/>
  <c r="F40" i="3"/>
  <c r="C40" i="3"/>
  <c r="AQ39" i="3"/>
  <c r="AR39" i="3" s="1"/>
  <c r="AL39" i="3"/>
  <c r="AH39" i="3"/>
  <c r="AD39" i="3"/>
  <c r="V39" i="3"/>
  <c r="U39" i="3" a="1"/>
  <c r="U39" i="3" s="1"/>
  <c r="R39" i="3"/>
  <c r="N39" i="3"/>
  <c r="G39" i="3"/>
  <c r="F39" i="3"/>
  <c r="C39" i="3"/>
  <c r="AQ38" i="3"/>
  <c r="AR38" i="3" s="1"/>
  <c r="AL38" i="3"/>
  <c r="AH38" i="3"/>
  <c r="AD38" i="3"/>
  <c r="V38" i="3"/>
  <c r="R38" i="3"/>
  <c r="N38" i="3"/>
  <c r="U38" i="3" a="1"/>
  <c r="U38" i="3" s="1"/>
  <c r="G38" i="3"/>
  <c r="F38" i="3"/>
  <c r="C38" i="3"/>
  <c r="AL37" i="3"/>
  <c r="AH37" i="3"/>
  <c r="AD37" i="3"/>
  <c r="V37" i="3"/>
  <c r="R37" i="3"/>
  <c r="N37" i="3"/>
  <c r="U37" i="3" a="1"/>
  <c r="U37" i="3" s="1"/>
  <c r="G37" i="3"/>
  <c r="F37" i="3"/>
  <c r="AL35" i="3"/>
  <c r="AD35" i="3"/>
  <c r="V35" i="3"/>
  <c r="R35" i="3"/>
  <c r="N35" i="3"/>
  <c r="U35" i="3" a="1"/>
  <c r="U35" i="3" s="1"/>
  <c r="G35" i="3"/>
  <c r="F35" i="3"/>
  <c r="AL34" i="3"/>
  <c r="AD34" i="3"/>
  <c r="V34" i="3"/>
  <c r="R34" i="3"/>
  <c r="N34" i="3"/>
  <c r="U34" i="3" a="1"/>
  <c r="U34" i="3" s="1"/>
  <c r="G34" i="3"/>
  <c r="F34" i="3"/>
  <c r="AL36" i="3"/>
  <c r="AD36" i="3"/>
  <c r="AQ36" i="3" s="1"/>
  <c r="AR36" i="3" s="1"/>
  <c r="V36" i="3"/>
  <c r="R36" i="3"/>
  <c r="N36" i="3"/>
  <c r="U36" i="3" a="1"/>
  <c r="U36" i="3" s="1"/>
  <c r="G36" i="3"/>
  <c r="F36" i="3"/>
  <c r="AL33" i="3"/>
  <c r="AD33" i="3"/>
  <c r="V33" i="3"/>
  <c r="R33" i="3"/>
  <c r="N33" i="3"/>
  <c r="U33" i="3" a="1"/>
  <c r="U33" i="3" s="1"/>
  <c r="G33" i="3"/>
  <c r="F33" i="3"/>
  <c r="AQ32" i="3"/>
  <c r="AR32" i="3" s="1"/>
  <c r="AL32" i="3"/>
  <c r="AD32" i="3"/>
  <c r="V32" i="3"/>
  <c r="U32" i="3" a="1"/>
  <c r="U32" i="3" s="1"/>
  <c r="R32" i="3"/>
  <c r="N32" i="3"/>
  <c r="G32" i="3"/>
  <c r="F32" i="3"/>
  <c r="AL31" i="3"/>
  <c r="AD31" i="3"/>
  <c r="V31" i="3"/>
  <c r="R31" i="3"/>
  <c r="N31" i="3"/>
  <c r="U31" i="3" a="1"/>
  <c r="U31" i="3" s="1"/>
  <c r="G31" i="3"/>
  <c r="F31" i="3"/>
  <c r="AL29" i="3"/>
  <c r="AD29" i="3"/>
  <c r="V29" i="3"/>
  <c r="R29" i="3"/>
  <c r="N29" i="3"/>
  <c r="U29" i="3" a="1"/>
  <c r="U29" i="3" s="1"/>
  <c r="G29" i="3"/>
  <c r="F29" i="3"/>
  <c r="AL30" i="3"/>
  <c r="AD30" i="3"/>
  <c r="V30" i="3"/>
  <c r="R30" i="3"/>
  <c r="N30" i="3"/>
  <c r="U30" i="3" a="1"/>
  <c r="U30" i="3" s="1"/>
  <c r="G30" i="3"/>
  <c r="F30" i="3"/>
  <c r="AQ28" i="3"/>
  <c r="AR28" i="3" s="1"/>
  <c r="AL28" i="3"/>
  <c r="AD28" i="3"/>
  <c r="V28" i="3"/>
  <c r="U28" i="3" a="1"/>
  <c r="U28" i="3" s="1"/>
  <c r="R28" i="3"/>
  <c r="N28" i="3"/>
  <c r="G28" i="3"/>
  <c r="F28" i="3"/>
  <c r="AL27" i="3"/>
  <c r="AD27" i="3"/>
  <c r="V27" i="3"/>
  <c r="R27" i="3"/>
  <c r="N27" i="3"/>
  <c r="U27" i="3" a="1"/>
  <c r="U27" i="3" s="1"/>
  <c r="G27" i="3"/>
  <c r="F27" i="3"/>
  <c r="AL26" i="3"/>
  <c r="AD26" i="3"/>
  <c r="V26" i="3"/>
  <c r="R26" i="3"/>
  <c r="N26" i="3"/>
  <c r="U26" i="3" a="1"/>
  <c r="U26" i="3" s="1"/>
  <c r="G26" i="3"/>
  <c r="F26" i="3"/>
  <c r="AL25" i="3"/>
  <c r="AD25" i="3"/>
  <c r="V25" i="3"/>
  <c r="R25" i="3"/>
  <c r="N25" i="3"/>
  <c r="U25" i="3" a="1"/>
  <c r="U25" i="3" s="1"/>
  <c r="G25" i="3"/>
  <c r="F25" i="3"/>
  <c r="A25" i="3"/>
  <c r="A26" i="3" s="1"/>
  <c r="A27" i="3" s="1"/>
  <c r="A28" i="3" s="1"/>
  <c r="A29" i="3" s="1"/>
  <c r="A30" i="3" s="1"/>
  <c r="A31" i="3" s="1"/>
  <c r="A32" i="3" s="1"/>
  <c r="A33" i="3" s="1"/>
  <c r="A34" i="3" s="1"/>
  <c r="A35" i="3" s="1"/>
  <c r="A36" i="3" s="1"/>
  <c r="A37" i="3" s="1"/>
  <c r="A38" i="3" s="1"/>
  <c r="A39" i="3" s="1"/>
  <c r="A40" i="3" s="1"/>
  <c r="A41" i="3" s="1"/>
  <c r="A42" i="3" s="1"/>
  <c r="A43" i="3" s="1"/>
  <c r="AL24" i="3"/>
  <c r="AD24" i="3"/>
  <c r="V24" i="3"/>
  <c r="R24" i="3"/>
  <c r="U24" i="3" a="1"/>
  <c r="U24" i="3" s="1"/>
  <c r="G24" i="3"/>
  <c r="F24" i="3"/>
  <c r="AP22" i="3"/>
  <c r="AO22" i="3"/>
  <c r="AN22" i="3"/>
  <c r="AM22" i="3"/>
  <c r="AL22" i="3"/>
  <c r="AK22" i="3"/>
  <c r="AJ22" i="3"/>
  <c r="AI22" i="3"/>
  <c r="AH22" i="3"/>
  <c r="AG22" i="3"/>
  <c r="AF22" i="3"/>
  <c r="AE22" i="3"/>
  <c r="AD22" i="3"/>
  <c r="AC22" i="3"/>
  <c r="AB22" i="3"/>
  <c r="AA22" i="3"/>
  <c r="X16" i="3"/>
  <c r="W16" i="3"/>
  <c r="V16" i="3"/>
  <c r="U16" i="3"/>
  <c r="S15" i="3"/>
  <c r="R15" i="3"/>
  <c r="X14" i="3"/>
  <c r="W14" i="3"/>
  <c r="V14" i="3"/>
  <c r="U14" i="3"/>
  <c r="T14" i="3" s="1"/>
  <c r="T16" i="3" s="1"/>
  <c r="D14" i="3"/>
  <c r="D13" i="3"/>
  <c r="AO12" i="3"/>
  <c r="AN12" i="3"/>
  <c r="AM12" i="3"/>
  <c r="AK12" i="3"/>
  <c r="AJ12" i="3"/>
  <c r="AI12" i="3"/>
  <c r="AG12" i="3"/>
  <c r="AF12" i="3"/>
  <c r="AE12" i="3"/>
  <c r="AC12" i="3"/>
  <c r="AB12" i="3"/>
  <c r="AA12" i="3"/>
  <c r="T12" i="3"/>
  <c r="S12" i="3"/>
  <c r="M11" i="3"/>
  <c r="M12" i="3" s="1" a="1"/>
  <c r="M12" i="3" s="1"/>
  <c r="AO10" i="3"/>
  <c r="AN10" i="3"/>
  <c r="AM10" i="3"/>
  <c r="AK10" i="3"/>
  <c r="AJ10" i="3"/>
  <c r="AI10" i="3"/>
  <c r="AG10" i="3"/>
  <c r="AF10" i="3"/>
  <c r="AE10" i="3"/>
  <c r="AC10" i="3"/>
  <c r="AB10" i="3"/>
  <c r="AA10" i="3"/>
  <c r="T10" i="3"/>
  <c r="M10" i="3"/>
  <c r="AO9" i="3"/>
  <c r="AO11" i="3" s="1"/>
  <c r="AN9" i="3"/>
  <c r="AN11" i="3" s="1"/>
  <c r="AM9" i="3"/>
  <c r="AM11" i="3" s="1"/>
  <c r="AK9" i="3"/>
  <c r="AK11" i="3" s="1"/>
  <c r="AJ9" i="3"/>
  <c r="AJ11" i="3" s="1"/>
  <c r="AI9" i="3"/>
  <c r="AI11" i="3" s="1"/>
  <c r="AG9" i="3"/>
  <c r="AG11" i="3" s="1"/>
  <c r="AF9" i="3"/>
  <c r="AF11" i="3" s="1"/>
  <c r="AE9" i="3"/>
  <c r="AE11" i="3" s="1"/>
  <c r="AC9" i="3"/>
  <c r="AC11" i="3" s="1"/>
  <c r="AB9" i="3"/>
  <c r="AB11" i="3" s="1"/>
  <c r="AA9" i="3"/>
  <c r="AA11" i="3" s="1"/>
  <c r="S9" i="3"/>
  <c r="M9" i="3"/>
  <c r="C1" i="3"/>
  <c r="C31" i="3" s="1"/>
  <c r="AO44" i="2"/>
  <c r="AN44" i="2"/>
  <c r="AM44" i="2"/>
  <c r="AK44" i="2"/>
  <c r="AJ44" i="2"/>
  <c r="AI44" i="2"/>
  <c r="AG44" i="2"/>
  <c r="AF44" i="2"/>
  <c r="AE44" i="2"/>
  <c r="AC44" i="2"/>
  <c r="AB44" i="2"/>
  <c r="AA44" i="2"/>
  <c r="Y44" i="2"/>
  <c r="X44" i="2"/>
  <c r="W44" i="2"/>
  <c r="AQ43" i="2"/>
  <c r="AR43" i="2" s="1"/>
  <c r="AP43" i="2"/>
  <c r="AL43" i="2"/>
  <c r="AH43" i="2"/>
  <c r="AD43" i="2"/>
  <c r="V43" i="2"/>
  <c r="U43" i="2" a="1"/>
  <c r="U43" i="2" s="1"/>
  <c r="Z43" i="2" s="1"/>
  <c r="AS43" i="2" s="1"/>
  <c r="R43" i="2"/>
  <c r="N43" i="2"/>
  <c r="G43" i="2"/>
  <c r="F43" i="2"/>
  <c r="C43" i="2"/>
  <c r="AQ42" i="2"/>
  <c r="AR42" i="2" s="1"/>
  <c r="AP42" i="2"/>
  <c r="AL42" i="2"/>
  <c r="AH42" i="2"/>
  <c r="AD42" i="2"/>
  <c r="V42" i="2"/>
  <c r="U42" i="2" a="1"/>
  <c r="U42" i="2" s="1"/>
  <c r="Z42" i="2" s="1"/>
  <c r="R42" i="2"/>
  <c r="N42" i="2"/>
  <c r="G42" i="2"/>
  <c r="F42" i="2"/>
  <c r="C42" i="2"/>
  <c r="AQ41" i="2"/>
  <c r="AR41" i="2" s="1"/>
  <c r="AP41" i="2"/>
  <c r="AL41" i="2"/>
  <c r="AH41" i="2"/>
  <c r="AD41" i="2"/>
  <c r="V41" i="2"/>
  <c r="U41" i="2" a="1"/>
  <c r="U41" i="2" s="1"/>
  <c r="Z41" i="2" s="1"/>
  <c r="AS41" i="2" s="1"/>
  <c r="R41" i="2"/>
  <c r="N41" i="2"/>
  <c r="G41" i="2"/>
  <c r="F41" i="2"/>
  <c r="C41" i="2"/>
  <c r="AQ40" i="2"/>
  <c r="AR40" i="2" s="1"/>
  <c r="AP40" i="2"/>
  <c r="AL40" i="2"/>
  <c r="AH40" i="2"/>
  <c r="AD40" i="2"/>
  <c r="V40" i="2"/>
  <c r="U40" i="2" a="1"/>
  <c r="U40" i="2" s="1"/>
  <c r="Z40" i="2" s="1"/>
  <c r="R40" i="2"/>
  <c r="N40" i="2"/>
  <c r="G40" i="2"/>
  <c r="F40" i="2"/>
  <c r="C40" i="2"/>
  <c r="AQ39" i="2"/>
  <c r="AR39" i="2" s="1"/>
  <c r="AP39" i="2"/>
  <c r="AL39" i="2"/>
  <c r="AH39" i="2"/>
  <c r="AD39" i="2"/>
  <c r="V39" i="2"/>
  <c r="U39" i="2" a="1"/>
  <c r="U39" i="2" s="1"/>
  <c r="Z39" i="2" s="1"/>
  <c r="AS39" i="2" s="1"/>
  <c r="R39" i="2"/>
  <c r="N39" i="2"/>
  <c r="G39" i="2"/>
  <c r="F39" i="2"/>
  <c r="C39" i="2"/>
  <c r="AQ38" i="2"/>
  <c r="AR38" i="2" s="1"/>
  <c r="AP38" i="2"/>
  <c r="AL38" i="2"/>
  <c r="AH38" i="2"/>
  <c r="AD38" i="2"/>
  <c r="V38" i="2"/>
  <c r="U38" i="2" a="1"/>
  <c r="U38" i="2" s="1"/>
  <c r="Z38" i="2" s="1"/>
  <c r="R38" i="2"/>
  <c r="N38" i="2"/>
  <c r="G38" i="2"/>
  <c r="F38" i="2"/>
  <c r="C38" i="2"/>
  <c r="AQ37" i="2"/>
  <c r="AR37" i="2" s="1"/>
  <c r="AP37" i="2"/>
  <c r="AL37" i="2"/>
  <c r="AH37" i="2"/>
  <c r="AD37" i="2"/>
  <c r="V37" i="2"/>
  <c r="U37" i="2" a="1"/>
  <c r="U37" i="2" s="1"/>
  <c r="Z37" i="2" s="1"/>
  <c r="AS37" i="2" s="1"/>
  <c r="R37" i="2"/>
  <c r="N37" i="2"/>
  <c r="G37" i="2"/>
  <c r="F37" i="2"/>
  <c r="C37" i="2"/>
  <c r="AR36" i="2"/>
  <c r="AQ36" i="2"/>
  <c r="AP36" i="2"/>
  <c r="AL36" i="2"/>
  <c r="AH36" i="2"/>
  <c r="AD36" i="2"/>
  <c r="V36" i="2"/>
  <c r="U36" i="2" a="1"/>
  <c r="U36" i="2" s="1"/>
  <c r="R36" i="2"/>
  <c r="N36" i="2"/>
  <c r="G36" i="2"/>
  <c r="F36" i="2"/>
  <c r="C36" i="2"/>
  <c r="AQ35" i="2"/>
  <c r="AR35" i="2" s="1"/>
  <c r="AP35" i="2"/>
  <c r="AL35" i="2"/>
  <c r="AH35" i="2"/>
  <c r="AD35" i="2"/>
  <c r="V35" i="2"/>
  <c r="U35" i="2" a="1"/>
  <c r="U35" i="2" s="1"/>
  <c r="R35" i="2"/>
  <c r="N35" i="2"/>
  <c r="G35" i="2"/>
  <c r="F35" i="2"/>
  <c r="C35" i="2"/>
  <c r="AQ34" i="2"/>
  <c r="AR34" i="2" s="1"/>
  <c r="AP34" i="2"/>
  <c r="AL34" i="2"/>
  <c r="AH34" i="2"/>
  <c r="AD34" i="2"/>
  <c r="V34" i="2"/>
  <c r="U34" i="2" a="1"/>
  <c r="U34" i="2" s="1"/>
  <c r="R34" i="2"/>
  <c r="N34" i="2"/>
  <c r="G34" i="2"/>
  <c r="F34" i="2"/>
  <c r="C34" i="2"/>
  <c r="AQ33" i="2"/>
  <c r="AR33" i="2" s="1"/>
  <c r="AP33" i="2"/>
  <c r="AL33" i="2"/>
  <c r="AH33" i="2"/>
  <c r="AD33" i="2"/>
  <c r="V33" i="2"/>
  <c r="U33" i="2" a="1"/>
  <c r="U33" i="2" s="1"/>
  <c r="R33" i="2"/>
  <c r="N33" i="2"/>
  <c r="G33" i="2"/>
  <c r="F33" i="2"/>
  <c r="C33" i="2"/>
  <c r="AQ32" i="2"/>
  <c r="AR32" i="2" s="1"/>
  <c r="AP32" i="2"/>
  <c r="AL32" i="2"/>
  <c r="AH32" i="2"/>
  <c r="AD32" i="2"/>
  <c r="V32" i="2"/>
  <c r="U32" i="2" a="1"/>
  <c r="U32" i="2" s="1"/>
  <c r="R32" i="2"/>
  <c r="N32" i="2"/>
  <c r="G32" i="2"/>
  <c r="F32" i="2"/>
  <c r="C32" i="2"/>
  <c r="AQ31" i="2"/>
  <c r="AR31" i="2" s="1"/>
  <c r="AP31" i="2"/>
  <c r="AL31" i="2"/>
  <c r="AH31" i="2"/>
  <c r="AD31" i="2"/>
  <c r="V31" i="2"/>
  <c r="U31" i="2" a="1"/>
  <c r="U31" i="2" s="1"/>
  <c r="R31" i="2"/>
  <c r="N31" i="2"/>
  <c r="G31" i="2"/>
  <c r="F31" i="2"/>
  <c r="C31" i="2"/>
  <c r="AQ30" i="2"/>
  <c r="AR30" i="2" s="1"/>
  <c r="AP30" i="2"/>
  <c r="AL30" i="2"/>
  <c r="AH30" i="2"/>
  <c r="AD30" i="2"/>
  <c r="V30" i="2"/>
  <c r="U30" i="2" a="1"/>
  <c r="U30" i="2" s="1"/>
  <c r="R30" i="2"/>
  <c r="N30" i="2"/>
  <c r="G30" i="2"/>
  <c r="F30" i="2"/>
  <c r="C30" i="2"/>
  <c r="AQ29" i="2"/>
  <c r="AR29" i="2" s="1"/>
  <c r="AP29" i="2"/>
  <c r="AL29" i="2"/>
  <c r="AH29" i="2"/>
  <c r="AD29" i="2"/>
  <c r="V29" i="2"/>
  <c r="U29" i="2" a="1"/>
  <c r="U29" i="2" s="1"/>
  <c r="R29" i="2"/>
  <c r="N29" i="2"/>
  <c r="G29" i="2"/>
  <c r="F29" i="2"/>
  <c r="C29" i="2"/>
  <c r="AP28" i="2"/>
  <c r="AL28" i="2"/>
  <c r="AH28" i="2"/>
  <c r="AD28" i="2"/>
  <c r="V28" i="2"/>
  <c r="R28" i="2"/>
  <c r="N28" i="2"/>
  <c r="U28" i="2" a="1"/>
  <c r="U28" i="2" s="1"/>
  <c r="Z28" i="2" s="1"/>
  <c r="G28" i="2"/>
  <c r="F28" i="2"/>
  <c r="AP27" i="2"/>
  <c r="AL27" i="2"/>
  <c r="AH27" i="2"/>
  <c r="AD27" i="2"/>
  <c r="AQ27" i="2" s="1"/>
  <c r="AR27" i="2" s="1"/>
  <c r="V27" i="2"/>
  <c r="R27" i="2"/>
  <c r="N27" i="2"/>
  <c r="U27" i="2" a="1"/>
  <c r="U27" i="2" s="1"/>
  <c r="Z27" i="2" s="1"/>
  <c r="AS27" i="2" s="1"/>
  <c r="G27" i="2"/>
  <c r="F27" i="2"/>
  <c r="AP26" i="2"/>
  <c r="AL26" i="2"/>
  <c r="AH26" i="2"/>
  <c r="AD26" i="2"/>
  <c r="AQ26" i="2" s="1"/>
  <c r="AR26" i="2" s="1"/>
  <c r="V26" i="2"/>
  <c r="R26" i="2"/>
  <c r="N26" i="2"/>
  <c r="U26" i="2" a="1"/>
  <c r="U26" i="2" s="1"/>
  <c r="Z26" i="2" s="1"/>
  <c r="AS26" i="2" s="1"/>
  <c r="G26" i="2"/>
  <c r="F26" i="2"/>
  <c r="AQ25" i="2"/>
  <c r="AR25" i="2" s="1"/>
  <c r="AP25" i="2"/>
  <c r="AL25" i="2"/>
  <c r="AH25" i="2"/>
  <c r="AD25" i="2"/>
  <c r="V25" i="2"/>
  <c r="U25" i="2" a="1"/>
  <c r="U25" i="2" s="1"/>
  <c r="R25" i="2"/>
  <c r="N25" i="2"/>
  <c r="G25" i="2"/>
  <c r="F25" i="2"/>
  <c r="A25" i="2"/>
  <c r="A26" i="2" s="1"/>
  <c r="A27" i="2" s="1"/>
  <c r="A28" i="2" s="1"/>
  <c r="A29" i="2" s="1"/>
  <c r="A30" i="2" s="1"/>
  <c r="A31" i="2" s="1"/>
  <c r="A32" i="2" s="1"/>
  <c r="A33" i="2" s="1"/>
  <c r="A34" i="2" s="1"/>
  <c r="A35" i="2" s="1"/>
  <c r="A36" i="2" s="1"/>
  <c r="A37" i="2" s="1"/>
  <c r="A38" i="2" s="1"/>
  <c r="A39" i="2" s="1"/>
  <c r="A40" i="2" s="1"/>
  <c r="A41" i="2" s="1"/>
  <c r="A42" i="2" s="1"/>
  <c r="A43" i="2" s="1"/>
  <c r="AP24" i="2"/>
  <c r="AL24" i="2"/>
  <c r="AH24" i="2"/>
  <c r="AD24" i="2"/>
  <c r="V24" i="2"/>
  <c r="R24" i="2"/>
  <c r="N24" i="2"/>
  <c r="U24" i="2" a="1"/>
  <c r="U24" i="2" s="1"/>
  <c r="G24" i="2"/>
  <c r="F24" i="2"/>
  <c r="AP22" i="2"/>
  <c r="AO22" i="2"/>
  <c r="AN22" i="2"/>
  <c r="AM22" i="2"/>
  <c r="AL22" i="2"/>
  <c r="AK22" i="2"/>
  <c r="AJ22" i="2"/>
  <c r="AI22" i="2"/>
  <c r="AH22" i="2"/>
  <c r="AG22" i="2"/>
  <c r="AF22" i="2"/>
  <c r="AE22" i="2"/>
  <c r="AD22" i="2"/>
  <c r="AC22" i="2"/>
  <c r="AB22" i="2"/>
  <c r="AA22" i="2"/>
  <c r="X16" i="2"/>
  <c r="W16" i="2"/>
  <c r="V16" i="2"/>
  <c r="S15" i="2"/>
  <c r="R15" i="2"/>
  <c r="X14" i="2"/>
  <c r="W14" i="2"/>
  <c r="V14" i="2"/>
  <c r="D14" i="2"/>
  <c r="D13" i="2"/>
  <c r="AO12" i="2"/>
  <c r="AN12" i="2"/>
  <c r="AM12" i="2"/>
  <c r="AK12" i="2"/>
  <c r="AJ12" i="2"/>
  <c r="AI12" i="2"/>
  <c r="AG12" i="2"/>
  <c r="AF12" i="2"/>
  <c r="AE12" i="2"/>
  <c r="AC12" i="2"/>
  <c r="AB12" i="2"/>
  <c r="AA12" i="2"/>
  <c r="T12" i="2"/>
  <c r="S12" i="2"/>
  <c r="AO10" i="2"/>
  <c r="AN10" i="2"/>
  <c r="AM10" i="2"/>
  <c r="AK10" i="2"/>
  <c r="AJ10" i="2"/>
  <c r="AI10" i="2"/>
  <c r="AG10" i="2"/>
  <c r="AF10" i="2"/>
  <c r="AE10" i="2"/>
  <c r="AC10" i="2"/>
  <c r="AB10" i="2"/>
  <c r="AA10" i="2"/>
  <c r="T10" i="2"/>
  <c r="AO9" i="2"/>
  <c r="AN9" i="2"/>
  <c r="AM9" i="2"/>
  <c r="AK9" i="2"/>
  <c r="AJ9" i="2"/>
  <c r="AI9" i="2"/>
  <c r="AG9" i="2"/>
  <c r="AF9" i="2"/>
  <c r="AE9" i="2"/>
  <c r="AC9" i="2"/>
  <c r="AB9" i="2"/>
  <c r="AA9" i="2"/>
  <c r="S9" i="2"/>
  <c r="M9" i="2"/>
  <c r="C1" i="2"/>
  <c r="C26" i="2" s="1"/>
  <c r="AD44" i="3" l="1"/>
  <c r="AB11" i="2"/>
  <c r="AE11" i="2"/>
  <c r="AG11" i="2"/>
  <c r="AJ11" i="2"/>
  <c r="AP9" i="2"/>
  <c r="AO11" i="2"/>
  <c r="AD10" i="2"/>
  <c r="AL10" i="2"/>
  <c r="AD12" i="2"/>
  <c r="AD14" i="2" s="1"/>
  <c r="AH44" i="2"/>
  <c r="Z25" i="2"/>
  <c r="AS25" i="2" s="1"/>
  <c r="Z29" i="2"/>
  <c r="AS29" i="2" s="1"/>
  <c r="Z30" i="2"/>
  <c r="Z31" i="2"/>
  <c r="AS31" i="2" s="1"/>
  <c r="Z32" i="2"/>
  <c r="Z33" i="2"/>
  <c r="AS33" i="2" s="1"/>
  <c r="Z34" i="2"/>
  <c r="Z35" i="2"/>
  <c r="AS35" i="2" s="1"/>
  <c r="Z36" i="2"/>
  <c r="AS24" i="4"/>
  <c r="AS44" i="4" s="1"/>
  <c r="Z40" i="3"/>
  <c r="AS40" i="3" s="1"/>
  <c r="AP44" i="3"/>
  <c r="C25" i="3"/>
  <c r="C27" i="3"/>
  <c r="C29" i="3"/>
  <c r="C36" i="3"/>
  <c r="C35" i="3"/>
  <c r="C24" i="3"/>
  <c r="C26" i="3"/>
  <c r="C28" i="3"/>
  <c r="C30" i="3"/>
  <c r="C32" i="3"/>
  <c r="C33" i="3"/>
  <c r="C34" i="3"/>
  <c r="C37" i="3"/>
  <c r="AQ24" i="3"/>
  <c r="AR24" i="3" s="1"/>
  <c r="AQ26" i="3"/>
  <c r="AR26" i="3" s="1"/>
  <c r="AQ31" i="3"/>
  <c r="AR31" i="3" s="1"/>
  <c r="AQ33" i="3"/>
  <c r="AR33" i="3" s="1"/>
  <c r="Z32" i="3"/>
  <c r="AS42" i="3"/>
  <c r="AQ37" i="3"/>
  <c r="AR37" i="3" s="1"/>
  <c r="Z29" i="3"/>
  <c r="Z38" i="3"/>
  <c r="AS38" i="3" s="1"/>
  <c r="AL44" i="3"/>
  <c r="AH44" i="3"/>
  <c r="AQ27" i="3"/>
  <c r="AR27" i="3" s="1"/>
  <c r="AQ30" i="3"/>
  <c r="AR30" i="3" s="1"/>
  <c r="AQ29" i="3"/>
  <c r="AR29" i="3" s="1"/>
  <c r="AQ34" i="3"/>
  <c r="AR34" i="3" s="1"/>
  <c r="AQ35" i="3"/>
  <c r="AR35" i="3" s="1"/>
  <c r="AQ25" i="3"/>
  <c r="AR25" i="3" s="1"/>
  <c r="Z26" i="3"/>
  <c r="Z28" i="3"/>
  <c r="AS28" i="3" s="1"/>
  <c r="Z36" i="3"/>
  <c r="AS36" i="3" s="1"/>
  <c r="Z35" i="3"/>
  <c r="AS35" i="3" s="1"/>
  <c r="U44" i="3"/>
  <c r="AD10" i="3"/>
  <c r="AL10" i="3"/>
  <c r="AH12" i="3"/>
  <c r="AH14" i="3" s="1"/>
  <c r="AP12" i="3"/>
  <c r="AP14" i="3" s="1"/>
  <c r="AS32" i="3"/>
  <c r="AH10" i="3"/>
  <c r="AP10" i="3"/>
  <c r="AD12" i="3"/>
  <c r="AD14" i="3" s="1"/>
  <c r="AL12" i="3"/>
  <c r="AL14" i="3" s="1"/>
  <c r="V44" i="3"/>
  <c r="AD9" i="3"/>
  <c r="AD11" i="3" s="1"/>
  <c r="AD13" i="3" s="1"/>
  <c r="AH9" i="3"/>
  <c r="AH11" i="3" s="1"/>
  <c r="AH13" i="3" s="1"/>
  <c r="AL9" i="3"/>
  <c r="AP9" i="3"/>
  <c r="Z24" i="3"/>
  <c r="Z25" i="3"/>
  <c r="Z27" i="3"/>
  <c r="Z30" i="3"/>
  <c r="Z31" i="3"/>
  <c r="AS31" i="3" s="1"/>
  <c r="Z33" i="3"/>
  <c r="Z34" i="3"/>
  <c r="Z37" i="3"/>
  <c r="Z39" i="3"/>
  <c r="AS39" i="3" s="1"/>
  <c r="Z41" i="3"/>
  <c r="AS41" i="3" s="1"/>
  <c r="Z43" i="3"/>
  <c r="AS43" i="3" s="1"/>
  <c r="AP44" i="2"/>
  <c r="AL44" i="2"/>
  <c r="AD44" i="2"/>
  <c r="U14" i="2" s="1"/>
  <c r="U16" i="2" s="1"/>
  <c r="AL12" i="2"/>
  <c r="AL14" i="2" s="1"/>
  <c r="AA11" i="2"/>
  <c r="AC11" i="2"/>
  <c r="AF11" i="2"/>
  <c r="AI11" i="2"/>
  <c r="AK11" i="2"/>
  <c r="AN11" i="2"/>
  <c r="AH10" i="2"/>
  <c r="AP10" i="2"/>
  <c r="AP11" i="2" s="1"/>
  <c r="AP13" i="2" s="1"/>
  <c r="AH12" i="2"/>
  <c r="AH14" i="2" s="1"/>
  <c r="AP12" i="2"/>
  <c r="AP14" i="2" s="1"/>
  <c r="AS30" i="2"/>
  <c r="AS34" i="2"/>
  <c r="AS38" i="2"/>
  <c r="AS42" i="2"/>
  <c r="AS32" i="2"/>
  <c r="AS36" i="2"/>
  <c r="AS40" i="2"/>
  <c r="AM11" i="2"/>
  <c r="U44" i="2"/>
  <c r="Z24" i="2"/>
  <c r="C27" i="2"/>
  <c r="C25" i="2"/>
  <c r="AD9" i="2"/>
  <c r="AD11" i="2" s="1"/>
  <c r="AD13" i="2" s="1"/>
  <c r="AD15" i="2" s="1"/>
  <c r="AH9" i="2"/>
  <c r="AH11" i="2" s="1"/>
  <c r="AH13" i="2" s="1"/>
  <c r="AH15" i="2" s="1"/>
  <c r="AL9" i="2"/>
  <c r="AL11" i="2" s="1"/>
  <c r="AL13" i="2" s="1"/>
  <c r="AL15" i="2" s="1"/>
  <c r="C24" i="2"/>
  <c r="AQ24" i="2"/>
  <c r="V44" i="2"/>
  <c r="C28" i="2"/>
  <c r="AQ28" i="2"/>
  <c r="AR28" i="2" s="1"/>
  <c r="AS28" i="2" s="1"/>
  <c r="AS37" i="3" l="1"/>
  <c r="AS26" i="3"/>
  <c r="AS33" i="3"/>
  <c r="AS34" i="3"/>
  <c r="AS25" i="3"/>
  <c r="AS29" i="3"/>
  <c r="AS27" i="3"/>
  <c r="AL11" i="3"/>
  <c r="AL13" i="3" s="1"/>
  <c r="AL15" i="3" s="1"/>
  <c r="AD15" i="3"/>
  <c r="AP11" i="3"/>
  <c r="AP13" i="3" s="1"/>
  <c r="AP15" i="3" s="1"/>
  <c r="AS30" i="3"/>
  <c r="AR44" i="3"/>
  <c r="AH15" i="3"/>
  <c r="AQ44" i="3"/>
  <c r="AS24" i="3"/>
  <c r="Z44" i="3"/>
  <c r="AP15" i="2"/>
  <c r="T14" i="2"/>
  <c r="T16" i="2" s="1"/>
  <c r="AQ44" i="2"/>
  <c r="AR24" i="2"/>
  <c r="AR44" i="2" s="1"/>
  <c r="M10" i="2"/>
  <c r="M11" i="2" s="1"/>
  <c r="M12" i="2" s="1" a="1"/>
  <c r="M12" i="2" s="1"/>
  <c r="Z44" i="2"/>
  <c r="AS44" i="3" l="1"/>
  <c r="AS24" i="2"/>
  <c r="AS4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<sst xmlns="http://schemas.openxmlformats.org/spreadsheetml/2006/main" count="1226" uniqueCount="231">
  <si>
    <t>フェロー受入</t>
  </si>
  <si>
    <t>CPD</t>
  </si>
  <si>
    <t>フェローシップ型</t>
  </si>
  <si>
    <t>有</t>
  </si>
  <si>
    <t>雇用継続中</t>
    <rPh sb="2" eb="5">
      <t>ケイゾクチュウ</t>
    </rPh>
    <phoneticPr fontId="2"/>
  </si>
  <si>
    <t>RPD</t>
  </si>
  <si>
    <t>雇用</t>
  </si>
  <si>
    <t>該当あれば入力</t>
    <rPh sb="0" eb="2">
      <t>ガイトウ</t>
    </rPh>
    <rPh sb="5" eb="7">
      <t>ニュウリョク</t>
    </rPh>
    <phoneticPr fontId="2"/>
  </si>
  <si>
    <t>プルダウン選択</t>
    <rPh sb="5" eb="7">
      <t>センタク</t>
    </rPh>
    <phoneticPr fontId="2"/>
  </si>
  <si>
    <t>数値入力</t>
    <rPh sb="0" eb="4">
      <t>スウチニュウリョク</t>
    </rPh>
    <phoneticPr fontId="2"/>
  </si>
  <si>
    <t>自動</t>
    <rPh sb="0" eb="2">
      <t>ジドウ</t>
    </rPh>
    <phoneticPr fontId="2"/>
  </si>
  <si>
    <t>数値入力</t>
    <rPh sb="0" eb="2">
      <t>スウチ</t>
    </rPh>
    <rPh sb="2" eb="4">
      <t>ニュウリョク</t>
    </rPh>
    <phoneticPr fontId="2"/>
  </si>
  <si>
    <t>入力</t>
    <rPh sb="0" eb="2">
      <t>ニュウリョク</t>
    </rPh>
    <phoneticPr fontId="2"/>
  </si>
  <si>
    <t>年月日入力</t>
    <rPh sb="0" eb="3">
      <t>ネンゲツヒ</t>
    </rPh>
    <rPh sb="3" eb="5">
      <t>ニュウリョク</t>
    </rPh>
    <phoneticPr fontId="2"/>
  </si>
  <si>
    <t>年月日入力</t>
    <rPh sb="0" eb="2">
      <t>ネンゲツ</t>
    </rPh>
    <rPh sb="2" eb="3">
      <t>ヒ</t>
    </rPh>
    <rPh sb="3" eb="5">
      <t>ニュウリョク</t>
    </rPh>
    <phoneticPr fontId="2"/>
  </si>
  <si>
    <t>年月日入力</t>
    <rPh sb="0" eb="3">
      <t>ネンガッピ</t>
    </rPh>
    <rPh sb="3" eb="5">
      <t>ニュウリョク</t>
    </rPh>
    <phoneticPr fontId="2"/>
  </si>
  <si>
    <t>年月日入力</t>
    <rPh sb="0" eb="1">
      <t>ネン</t>
    </rPh>
    <rPh sb="1" eb="2">
      <t>ツキ</t>
    </rPh>
    <rPh sb="2" eb="3">
      <t>ヒ</t>
    </rPh>
    <rPh sb="3" eb="5">
      <t>ニュウリョク</t>
    </rPh>
    <phoneticPr fontId="2"/>
  </si>
  <si>
    <t>通番</t>
    <rPh sb="0" eb="2">
      <t>ツウバン</t>
    </rPh>
    <phoneticPr fontId="2"/>
  </si>
  <si>
    <t>うち、雇用支援金</t>
    <rPh sb="3" eb="5">
      <t>コヨウ</t>
    </rPh>
    <rPh sb="5" eb="7">
      <t>シエン</t>
    </rPh>
    <rPh sb="7" eb="8">
      <t>キン</t>
    </rPh>
    <phoneticPr fontId="2"/>
  </si>
  <si>
    <t>うち、研究奨励金</t>
    <rPh sb="3" eb="5">
      <t>ケンキュウ</t>
    </rPh>
    <rPh sb="5" eb="8">
      <t>ショウレイキン</t>
    </rPh>
    <phoneticPr fontId="2"/>
  </si>
  <si>
    <t>（月数）</t>
    <rPh sb="1" eb="3">
      <t>ツキスウ</t>
    </rPh>
    <phoneticPr fontId="2"/>
  </si>
  <si>
    <t>小計④</t>
    <rPh sb="0" eb="2">
      <t>ショウケイ</t>
    </rPh>
    <phoneticPr fontId="2"/>
  </si>
  <si>
    <t>小計③</t>
    <rPh sb="0" eb="2">
      <t>ショウケイ</t>
    </rPh>
    <phoneticPr fontId="2"/>
  </si>
  <si>
    <t>12月</t>
    <rPh sb="2" eb="3">
      <t>ガツ</t>
    </rPh>
    <phoneticPr fontId="2"/>
  </si>
  <si>
    <t>11月</t>
    <rPh sb="2" eb="3">
      <t>ガツ</t>
    </rPh>
    <phoneticPr fontId="2"/>
  </si>
  <si>
    <t>10月</t>
    <rPh sb="2" eb="3">
      <t>ガツ</t>
    </rPh>
    <phoneticPr fontId="2"/>
  </si>
  <si>
    <t>小計②</t>
    <rPh sb="0" eb="2">
      <t>ショウケイ</t>
    </rPh>
    <phoneticPr fontId="2"/>
  </si>
  <si>
    <t>小計①</t>
    <rPh sb="0" eb="2">
      <t>ショウケイ</t>
    </rPh>
    <phoneticPr fontId="2"/>
  </si>
  <si>
    <t>雇用月数合計</t>
    <rPh sb="0" eb="2">
      <t>コヨウ</t>
    </rPh>
    <rPh sb="2" eb="4">
      <t>ツキスウ</t>
    </rPh>
    <rPh sb="4" eb="6">
      <t>ゴウケイ</t>
    </rPh>
    <phoneticPr fontId="2"/>
  </si>
  <si>
    <t>提出時の状況</t>
    <rPh sb="0" eb="2">
      <t>テイシュツ</t>
    </rPh>
    <rPh sb="2" eb="3">
      <t>ジ</t>
    </rPh>
    <rPh sb="4" eb="6">
      <t>ジョウキョウ</t>
    </rPh>
    <phoneticPr fontId="2"/>
  </si>
  <si>
    <t>職名</t>
    <rPh sb="0" eb="2">
      <t>ショクメイ</t>
    </rPh>
    <phoneticPr fontId="2"/>
  </si>
  <si>
    <t>部局名</t>
    <rPh sb="0" eb="2">
      <t>ブキョク</t>
    </rPh>
    <rPh sb="2" eb="3">
      <t>メイ</t>
    </rPh>
    <phoneticPr fontId="2"/>
  </si>
  <si>
    <t>機関名</t>
    <rPh sb="0" eb="3">
      <t>キカンメイ</t>
    </rPh>
    <phoneticPr fontId="2"/>
  </si>
  <si>
    <t>機関番号</t>
    <rPh sb="0" eb="2">
      <t>キカン</t>
    </rPh>
    <rPh sb="2" eb="4">
      <t>バンゴウ</t>
    </rPh>
    <phoneticPr fontId="2"/>
  </si>
  <si>
    <t>氏名</t>
    <rPh sb="0" eb="2">
      <t>シメイ</t>
    </rPh>
    <phoneticPr fontId="2"/>
  </si>
  <si>
    <t>年度受付番号</t>
    <rPh sb="0" eb="1">
      <t>ネン</t>
    </rPh>
    <rPh sb="1" eb="2">
      <t>ド</t>
    </rPh>
    <rPh sb="2" eb="4">
      <t>ウケツケ</t>
    </rPh>
    <rPh sb="4" eb="6">
      <t>バンゴウ</t>
    </rPh>
    <phoneticPr fontId="2"/>
  </si>
  <si>
    <t>特別研究員の採用期間</t>
    <rPh sb="0" eb="5">
      <t>トクベツケンキュウイン</t>
    </rPh>
    <rPh sb="6" eb="8">
      <t>サイヨウ</t>
    </rPh>
    <rPh sb="8" eb="10">
      <t>キカン</t>
    </rPh>
    <phoneticPr fontId="2"/>
  </si>
  <si>
    <t>特別研究員採用区分</t>
    <rPh sb="0" eb="2">
      <t>トクベツ</t>
    </rPh>
    <rPh sb="2" eb="5">
      <t>ケンキュウイン</t>
    </rPh>
    <rPh sb="5" eb="7">
      <t>サイヨウ</t>
    </rPh>
    <rPh sb="7" eb="9">
      <t>クブン</t>
    </rPh>
    <phoneticPr fontId="2"/>
  </si>
  <si>
    <t>所属・職名</t>
    <rPh sb="0" eb="2">
      <t>ショゾク</t>
    </rPh>
    <rPh sb="3" eb="5">
      <t>ショクメイ</t>
    </rPh>
    <phoneticPr fontId="2"/>
  </si>
  <si>
    <t>フェローシップ型PD等</t>
    <rPh sb="7" eb="8">
      <t>ガタ</t>
    </rPh>
    <rPh sb="10" eb="11">
      <t>トウ</t>
    </rPh>
    <phoneticPr fontId="2"/>
  </si>
  <si>
    <t>雇用CPD</t>
    <rPh sb="0" eb="2">
      <t>コヨウ</t>
    </rPh>
    <phoneticPr fontId="2"/>
  </si>
  <si>
    <t>雇用RPD</t>
    <rPh sb="0" eb="2">
      <t>コヨウ</t>
    </rPh>
    <phoneticPr fontId="2"/>
  </si>
  <si>
    <t>凡例
入力により自動で表示されます。</t>
    <rPh sb="0" eb="2">
      <t>ハンレイ</t>
    </rPh>
    <phoneticPr fontId="2"/>
  </si>
  <si>
    <t>合計</t>
    <rPh sb="0" eb="2">
      <t>ゴウケイ</t>
    </rPh>
    <phoneticPr fontId="2"/>
  </si>
  <si>
    <t>雇用CPD分
雇用支援金概算</t>
    <rPh sb="0" eb="2">
      <t>コヨウ</t>
    </rPh>
    <rPh sb="5" eb="6">
      <t>ブン</t>
    </rPh>
    <rPh sb="7" eb="9">
      <t>コヨウ</t>
    </rPh>
    <rPh sb="9" eb="11">
      <t>シエン</t>
    </rPh>
    <rPh sb="11" eb="12">
      <t>キン</t>
    </rPh>
    <rPh sb="12" eb="14">
      <t>ガイサン</t>
    </rPh>
    <phoneticPr fontId="2"/>
  </si>
  <si>
    <t>支給対象
雇用CPD人数</t>
    <rPh sb="0" eb="2">
      <t>シキュウ</t>
    </rPh>
    <rPh sb="2" eb="4">
      <t>タイショウ</t>
    </rPh>
    <rPh sb="5" eb="7">
      <t>コヨウ</t>
    </rPh>
    <rPh sb="10" eb="12">
      <t>ニンズウ</t>
    </rPh>
    <phoneticPr fontId="2"/>
  </si>
  <si>
    <t>⑦’概算払済額</t>
    <rPh sb="6" eb="7">
      <t>ガク</t>
    </rPh>
    <phoneticPr fontId="2"/>
  </si>
  <si>
    <t>⑥’概算払済額</t>
    <rPh sb="6" eb="7">
      <t>ガク</t>
    </rPh>
    <phoneticPr fontId="2"/>
  </si>
  <si>
    <t>⑤’概算払済額</t>
    <rPh sb="6" eb="7">
      <t>ガク</t>
    </rPh>
    <phoneticPr fontId="2"/>
  </si>
  <si>
    <t>②’（変更後）
交付決定額</t>
    <rPh sb="3" eb="5">
      <t>ヘンコウ</t>
    </rPh>
    <rPh sb="5" eb="6">
      <t>アト</t>
    </rPh>
    <rPh sb="8" eb="10">
      <t>コウフ</t>
    </rPh>
    <rPh sb="10" eb="12">
      <t>ケッテイ</t>
    </rPh>
    <rPh sb="12" eb="13">
      <t>ガク</t>
    </rPh>
    <phoneticPr fontId="2"/>
  </si>
  <si>
    <t>①’（変更後）
交付申請額</t>
    <rPh sb="3" eb="5">
      <t>ヘンコウ</t>
    </rPh>
    <rPh sb="5" eb="6">
      <t>アト</t>
    </rPh>
    <rPh sb="8" eb="10">
      <t>コウフ</t>
    </rPh>
    <rPh sb="10" eb="12">
      <t>シンセイ</t>
    </rPh>
    <rPh sb="12" eb="13">
      <t>ガク</t>
    </rPh>
    <phoneticPr fontId="2"/>
  </si>
  <si>
    <t>フェロー受入</t>
    <phoneticPr fontId="2"/>
  </si>
  <si>
    <t>支給対象
雇用RPD人数</t>
    <rPh sb="0" eb="2">
      <t>シキュウ</t>
    </rPh>
    <rPh sb="2" eb="4">
      <t>タイショウ</t>
    </rPh>
    <rPh sb="5" eb="7">
      <t>コヨウ</t>
    </rPh>
    <rPh sb="10" eb="12">
      <t>ニンズウ</t>
    </rPh>
    <phoneticPr fontId="2"/>
  </si>
  <si>
    <t>提出時期</t>
    <rPh sb="0" eb="2">
      <t>テイシュツ</t>
    </rPh>
    <rPh sb="2" eb="4">
      <t>ジキ</t>
    </rPh>
    <phoneticPr fontId="2"/>
  </si>
  <si>
    <t>採用終了</t>
    <phoneticPr fontId="2"/>
  </si>
  <si>
    <t>提出日</t>
    <rPh sb="0" eb="2">
      <t>テイシュツ</t>
    </rPh>
    <rPh sb="2" eb="3">
      <t>ビ</t>
    </rPh>
    <phoneticPr fontId="2"/>
  </si>
  <si>
    <t>雇用予定</t>
  </si>
  <si>
    <t>②（当初）
交付決定額</t>
    <rPh sb="2" eb="4">
      <t>トウショ</t>
    </rPh>
    <rPh sb="6" eb="8">
      <t>コウフ</t>
    </rPh>
    <rPh sb="8" eb="10">
      <t>ケッテイ</t>
    </rPh>
    <rPh sb="10" eb="11">
      <t>ガク</t>
    </rPh>
    <phoneticPr fontId="2"/>
  </si>
  <si>
    <t>①（当初）
交付申請額</t>
    <rPh sb="2" eb="4">
      <t>トウショ</t>
    </rPh>
    <rPh sb="6" eb="8">
      <t>コウフ</t>
    </rPh>
    <rPh sb="8" eb="10">
      <t>シンセイ</t>
    </rPh>
    <rPh sb="10" eb="11">
      <t>ガク</t>
    </rPh>
    <phoneticPr fontId="2"/>
  </si>
  <si>
    <t>機関名</t>
    <rPh sb="0" eb="2">
      <t>キカン</t>
    </rPh>
    <rPh sb="2" eb="3">
      <t>メイ</t>
    </rPh>
    <phoneticPr fontId="2"/>
  </si>
  <si>
    <t>【A】基本情報</t>
    <rPh sb="3" eb="5">
      <t>キホン</t>
    </rPh>
    <rPh sb="5" eb="7">
      <t>ジョウホウ</t>
    </rPh>
    <phoneticPr fontId="2"/>
  </si>
  <si>
    <t>★</t>
    <phoneticPr fontId="2"/>
  </si>
  <si>
    <t>は、入力エラーが生じている箇所ですので、入力内容を確認してください。</t>
    <rPh sb="2" eb="4">
      <t>ニュウリョク</t>
    </rPh>
    <rPh sb="8" eb="9">
      <t>ショウ</t>
    </rPh>
    <rPh sb="13" eb="15">
      <t>カショ</t>
    </rPh>
    <rPh sb="20" eb="22">
      <t>ニュウリョク</t>
    </rPh>
    <rPh sb="22" eb="24">
      <t>ナイヨウ</t>
    </rPh>
    <rPh sb="25" eb="27">
      <t>カクニン</t>
    </rPh>
    <phoneticPr fontId="2"/>
  </si>
  <si>
    <t>赤色</t>
    <rPh sb="0" eb="2">
      <t>アカイロ</t>
    </rPh>
    <phoneticPr fontId="2"/>
  </si>
  <si>
    <r>
      <t>の項目のみ、入力又は</t>
    </r>
    <r>
      <rPr>
        <b/>
        <sz val="20"/>
        <color theme="4"/>
        <rFont val="ＭＳ Ｐゴシック"/>
        <family val="3"/>
        <charset val="128"/>
      </rPr>
      <t>プルダウン選択</t>
    </r>
    <r>
      <rPr>
        <b/>
        <sz val="20"/>
        <rFont val="ＭＳ Ｐゴシック"/>
        <family val="3"/>
        <charset val="128"/>
      </rPr>
      <t>してください。</t>
    </r>
    <rPh sb="1" eb="3">
      <t>コウモク</t>
    </rPh>
    <rPh sb="6" eb="8">
      <t>ニュウリョク</t>
    </rPh>
    <rPh sb="8" eb="9">
      <t>マタ</t>
    </rPh>
    <rPh sb="15" eb="17">
      <t>センタク</t>
    </rPh>
    <phoneticPr fontId="2"/>
  </si>
  <si>
    <t>黄色</t>
    <rPh sb="0" eb="2">
      <t>キイロ</t>
    </rPh>
    <phoneticPr fontId="2"/>
  </si>
  <si>
    <t>別　　紙</t>
    <rPh sb="0" eb="1">
      <t>ベツ</t>
    </rPh>
    <rPh sb="3" eb="4">
      <t>カミ</t>
    </rPh>
    <phoneticPr fontId="2"/>
  </si>
  <si>
    <t>研究環境向上のための若手研究者雇用支援事業　雇用対象者リスト</t>
    <phoneticPr fontId="2"/>
  </si>
  <si>
    <t>年度</t>
    <rPh sb="0" eb="2">
      <t>ネンド</t>
    </rPh>
    <phoneticPr fontId="2"/>
  </si>
  <si>
    <t>令和</t>
    <rPh sb="0" eb="2">
      <t>レイワ</t>
    </rPh>
    <phoneticPr fontId="2"/>
  </si>
  <si>
    <t>【様式３】第２四半期雇用支援金概算払請求書　提出時</t>
  </si>
  <si>
    <t>【C】雇用支援金の執行状況等</t>
    <phoneticPr fontId="2"/>
  </si>
  <si>
    <t>PD</t>
  </si>
  <si>
    <t>提出時の雇用PD等人数
（予定含む。）</t>
    <rPh sb="0" eb="2">
      <t>テイシュツ</t>
    </rPh>
    <rPh sb="2" eb="3">
      <t>ジ</t>
    </rPh>
    <rPh sb="4" eb="6">
      <t>コヨウ</t>
    </rPh>
    <rPh sb="8" eb="9">
      <t>トウ</t>
    </rPh>
    <rPh sb="9" eb="10">
      <t>ニン</t>
    </rPh>
    <rPh sb="10" eb="11">
      <t>スウ</t>
    </rPh>
    <rPh sb="13" eb="15">
      <t>ヨテイ</t>
    </rPh>
    <rPh sb="15" eb="16">
      <t>フク</t>
    </rPh>
    <phoneticPr fontId="2"/>
  </si>
  <si>
    <t>提出時のフェローシップ型
受入れPD等人数</t>
    <rPh sb="0" eb="2">
      <t>テイシュツ</t>
    </rPh>
    <rPh sb="2" eb="3">
      <t>ジ</t>
    </rPh>
    <rPh sb="13" eb="14">
      <t>ウ</t>
    </rPh>
    <rPh sb="14" eb="15">
      <t>イ</t>
    </rPh>
    <rPh sb="18" eb="19">
      <t>トウ</t>
    </rPh>
    <rPh sb="19" eb="20">
      <t>ニン</t>
    </rPh>
    <rPh sb="20" eb="21">
      <t>スウ</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</si>
  <si>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</si>
  <si>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</si>
  <si>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</si>
  <si>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</si>
  <si>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④必要見込額</t>
    <rPh sb="1" eb="3">
      <t>ヒツヨウ</t>
    </rPh>
    <rPh sb="3" eb="5">
      <t>ミコ</t>
    </rPh>
    <rPh sb="5" eb="6">
      <t>ガク</t>
    </rPh>
    <phoneticPr fontId="2"/>
  </si>
  <si>
    <t>⑤必要見込額</t>
    <phoneticPr fontId="2"/>
  </si>
  <si>
    <t>⑥必要見込額</t>
    <phoneticPr fontId="2"/>
  </si>
  <si>
    <t>⑦必要見込額</t>
    <phoneticPr fontId="2"/>
  </si>
  <si>
    <t>⑨実績額</t>
    <rPh sb="3" eb="4">
      <t>ガク</t>
    </rPh>
    <phoneticPr fontId="2"/>
  </si>
  <si>
    <t>⑩実績額</t>
    <rPh sb="3" eb="4">
      <t>ガク</t>
    </rPh>
    <phoneticPr fontId="2"/>
  </si>
  <si>
    <t>⑪実績額</t>
    <rPh sb="3" eb="4">
      <t>ガク</t>
    </rPh>
    <phoneticPr fontId="2"/>
  </si>
  <si>
    <t>⑫実績額</t>
    <rPh sb="3" eb="4">
      <t>ガク</t>
    </rPh>
    <phoneticPr fontId="2"/>
  </si>
  <si>
    <t>⑨’執行残額
（④’- ⑨）</t>
    <rPh sb="2" eb="4">
      <t>シッコウ</t>
    </rPh>
    <rPh sb="4" eb="6">
      <t>ザンガク</t>
    </rPh>
    <phoneticPr fontId="2"/>
  </si>
  <si>
    <t>⑩’執行残額
（⑨’+ ⑤’- ⑩）</t>
    <rPh sb="2" eb="4">
      <t>シッコウ</t>
    </rPh>
    <rPh sb="4" eb="6">
      <t>ザンガク</t>
    </rPh>
    <phoneticPr fontId="2"/>
  </si>
  <si>
    <t>⑪’執行残額
（⑩’+ ⑥’- ⑪）</t>
    <rPh sb="2" eb="4">
      <t>シッコウ</t>
    </rPh>
    <rPh sb="4" eb="6">
      <t>ザンガク</t>
    </rPh>
    <phoneticPr fontId="2"/>
  </si>
  <si>
    <t>⑫’執行残額
（⑪’+ ⑦’- ⑫）</t>
    <rPh sb="2" eb="4">
      <t>シッコウ</t>
    </rPh>
    <rPh sb="4" eb="6">
      <t>ザンガク</t>
    </rPh>
    <phoneticPr fontId="2"/>
  </si>
  <si>
    <t>⑭返還額
（=⑧'）</t>
    <phoneticPr fontId="2"/>
  </si>
  <si>
    <t>⑬交付の
確定額（見込）
（=⑧）</t>
    <phoneticPr fontId="2"/>
  </si>
  <si>
    <t>第１四半期
 小計①</t>
    <rPh sb="0" eb="1">
      <t>ダイ</t>
    </rPh>
    <rPh sb="2" eb="5">
      <t>シハンキ</t>
    </rPh>
    <rPh sb="7" eb="9">
      <t>ショウケイ</t>
    </rPh>
    <phoneticPr fontId="2"/>
  </si>
  <si>
    <t>第２四半期
小計②</t>
    <rPh sb="0" eb="1">
      <t>ダイ</t>
    </rPh>
    <rPh sb="2" eb="5">
      <t>シハンキ</t>
    </rPh>
    <rPh sb="6" eb="8">
      <t>ショウケイ</t>
    </rPh>
    <phoneticPr fontId="2"/>
  </si>
  <si>
    <t>第３四半期
小計③</t>
    <rPh sb="0" eb="1">
      <t>ダイ</t>
    </rPh>
    <rPh sb="2" eb="5">
      <t>シハンキ</t>
    </rPh>
    <rPh sb="6" eb="8">
      <t>ショウケイ</t>
    </rPh>
    <phoneticPr fontId="2"/>
  </si>
  <si>
    <t>第４四半期
小計④</t>
    <rPh sb="0" eb="1">
      <t>ダイ</t>
    </rPh>
    <rPh sb="2" eb="5">
      <t>シハンキ</t>
    </rPh>
    <rPh sb="7" eb="9">
      <t>ショウケイ</t>
    </rPh>
    <phoneticPr fontId="2"/>
  </si>
  <si>
    <t>雇用PD＋雇用RPD分
雇用支援金概算</t>
    <rPh sb="0" eb="2">
      <t>コヨウ</t>
    </rPh>
    <rPh sb="5" eb="7">
      <t>コヨウ</t>
    </rPh>
    <rPh sb="10" eb="11">
      <t>ブン</t>
    </rPh>
    <rPh sb="12" eb="14">
      <t>コヨウ</t>
    </rPh>
    <rPh sb="14" eb="16">
      <t>シエン</t>
    </rPh>
    <rPh sb="16" eb="17">
      <t>キン</t>
    </rPh>
    <rPh sb="17" eb="19">
      <t>ガイサン</t>
    </rPh>
    <phoneticPr fontId="2"/>
  </si>
  <si>
    <t>支給対象
雇用PD人数</t>
    <rPh sb="0" eb="2">
      <t>シキュウ</t>
    </rPh>
    <rPh sb="2" eb="4">
      <t>タイショウ</t>
    </rPh>
    <rPh sb="5" eb="7">
      <t>コヨウ</t>
    </rPh>
    <rPh sb="9" eb="11">
      <t>ニンズウ</t>
    </rPh>
    <phoneticPr fontId="2"/>
  </si>
  <si>
    <t>支給対象
雇用PD・RPD人数
合計</t>
    <rPh sb="0" eb="2">
      <t>シキュウ</t>
    </rPh>
    <rPh sb="2" eb="4">
      <t>タイショウ</t>
    </rPh>
    <rPh sb="5" eb="6">
      <t>ヤトイ</t>
    </rPh>
    <rPh sb="6" eb="7">
      <t>ヨウ</t>
    </rPh>
    <rPh sb="13" eb="14">
      <t>ニン</t>
    </rPh>
    <rPh sb="14" eb="15">
      <t>スウ</t>
    </rPh>
    <rPh sb="16" eb="18">
      <t>ゴウケイ</t>
    </rPh>
    <phoneticPr fontId="2"/>
  </si>
  <si>
    <t>１月</t>
    <rPh sb="1" eb="2">
      <t>ガツ</t>
    </rPh>
    <phoneticPr fontId="2"/>
  </si>
  <si>
    <t>２月</t>
    <rPh sb="1" eb="2">
      <t>ガツ</t>
    </rPh>
    <phoneticPr fontId="2"/>
  </si>
  <si>
    <t>３月</t>
    <rPh sb="1" eb="2">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</si>
  <si>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</si>
  <si>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</si>
  <si>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</si>
  <si>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</si>
  <si>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</si>
  <si>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</si>
  <si>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受入方法</t>
    <rPh sb="0" eb="1">
      <t>ウ</t>
    </rPh>
    <rPh sb="1" eb="2">
      <t>イ</t>
    </rPh>
    <rPh sb="2" eb="4">
      <t>ホウホウ</t>
    </rPh>
    <phoneticPr fontId="2"/>
  </si>
  <si>
    <t>雇用／フェローシップ型</t>
    <phoneticPr fontId="2"/>
  </si>
  <si>
    <t>区別</t>
    <phoneticPr fontId="2"/>
  </si>
  <si>
    <t>新規／継続</t>
    <phoneticPr fontId="2"/>
  </si>
  <si>
    <t>PD等の基本情報</t>
    <rPh sb="2" eb="3">
      <t>トウ</t>
    </rPh>
    <rPh sb="4" eb="6">
      <t>キホン</t>
    </rPh>
    <rPh sb="6" eb="8">
      <t>ジョウホウ</t>
    </rPh>
    <phoneticPr fontId="2"/>
  </si>
  <si>
    <t>（月額）</t>
    <phoneticPr fontId="2"/>
  </si>
  <si>
    <t>（日付）</t>
    <rPh sb="1" eb="3">
      <t>ヒヅケ</t>
    </rPh>
    <phoneticPr fontId="2"/>
  </si>
  <si>
    <t>（日付）</t>
    <phoneticPr fontId="2"/>
  </si>
  <si>
    <t>前回提出時から
変更が生じた者</t>
    <rPh sb="0" eb="2">
      <t>ゼンカイ</t>
    </rPh>
    <rPh sb="2" eb="4">
      <t>テイシュツ</t>
    </rPh>
    <rPh sb="4" eb="5">
      <t>ジ</t>
    </rPh>
    <rPh sb="8" eb="10">
      <t>ヘンコウ</t>
    </rPh>
    <rPh sb="11" eb="12">
      <t>ショウ</t>
    </rPh>
    <rPh sb="14" eb="15">
      <t>シャ</t>
    </rPh>
    <phoneticPr fontId="2"/>
  </si>
  <si>
    <t>（月数）</t>
    <phoneticPr fontId="2"/>
  </si>
  <si>
    <t>雇用月数</t>
    <rPh sb="0" eb="2">
      <t>コヨウ</t>
    </rPh>
    <rPh sb="2" eb="4">
      <t>ツキスウ</t>
    </rPh>
    <phoneticPr fontId="2"/>
  </si>
  <si>
    <t>うち、今年度</t>
    <rPh sb="3" eb="6">
      <t>コンネンド</t>
    </rPh>
    <phoneticPr fontId="2"/>
  </si>
  <si>
    <t>うち、来年度以降</t>
    <rPh sb="3" eb="6">
      <t>ライネンド</t>
    </rPh>
    <rPh sb="6" eb="8">
      <t>イコウ</t>
    </rPh>
    <phoneticPr fontId="2"/>
  </si>
  <si>
    <t>１人あたりの支援金総額（支援額の上限）</t>
    <rPh sb="1" eb="2">
      <t>ニン</t>
    </rPh>
    <rPh sb="6" eb="8">
      <t>シエン</t>
    </rPh>
    <rPh sb="8" eb="9">
      <t>キン</t>
    </rPh>
    <rPh sb="9" eb="11">
      <t>ソウガク</t>
    </rPh>
    <rPh sb="12" eb="14">
      <t>シエン</t>
    </rPh>
    <rPh sb="14" eb="15">
      <t>ガク</t>
    </rPh>
    <rPh sb="16" eb="18">
      <t>ジョウゲン</t>
    </rPh>
    <phoneticPr fontId="2"/>
  </si>
  <si>
    <t>うち、次年度以降
請求可能額(b)</t>
    <rPh sb="9" eb="11">
      <t>セイキュウ</t>
    </rPh>
    <phoneticPr fontId="2"/>
  </si>
  <si>
    <t>うち、今年度
当初請求予定額(a)</t>
    <rPh sb="9" eb="11">
      <t>セイキュウ</t>
    </rPh>
    <rPh sb="10" eb="12">
      <t>セイキュウ</t>
    </rPh>
    <rPh sb="12" eb="14">
      <t>ヨテイ</t>
    </rPh>
    <rPh sb="14" eb="15">
      <t>ガク</t>
    </rPh>
    <phoneticPr fontId="2"/>
  </si>
  <si>
    <t>採用終了</t>
  </si>
  <si>
    <t>実績額</t>
  </si>
  <si>
    <t>必要見込額</t>
  </si>
  <si>
    <t>第１四半期支出について</t>
    <rPh sb="0" eb="1">
      <t>ダイ</t>
    </rPh>
    <rPh sb="2" eb="5">
      <t>シハンキ</t>
    </rPh>
    <rPh sb="5" eb="7">
      <t>シシュツ</t>
    </rPh>
    <phoneticPr fontId="2"/>
  </si>
  <si>
    <t>第２四半期支出について</t>
    <rPh sb="0" eb="1">
      <t>ダイ</t>
    </rPh>
    <rPh sb="2" eb="5">
      <t>シハンキ</t>
    </rPh>
    <rPh sb="5" eb="7">
      <t>シシュツ</t>
    </rPh>
    <phoneticPr fontId="2"/>
  </si>
  <si>
    <t>第３四半期支出について</t>
    <rPh sb="0" eb="1">
      <t>ダイ</t>
    </rPh>
    <rPh sb="2" eb="5">
      <t>シハンキ</t>
    </rPh>
    <rPh sb="5" eb="7">
      <t>シシュツ</t>
    </rPh>
    <phoneticPr fontId="2"/>
  </si>
  <si>
    <t>第４四半期支出について</t>
    <rPh sb="0" eb="1">
      <t>ダイ</t>
    </rPh>
    <rPh sb="2" eb="5">
      <t>シハンキ</t>
    </rPh>
    <rPh sb="5" eb="7">
      <t>シシュツ</t>
    </rPh>
    <phoneticPr fontId="2"/>
  </si>
  <si>
    <t>④’概算払済額</t>
    <phoneticPr fontId="2"/>
  </si>
  <si>
    <t>(a) － (C)</t>
    <phoneticPr fontId="2"/>
  </si>
  <si>
    <t xml:space="preserve">
次年度以降
執行可能額</t>
    <rPh sb="1" eb="12">
      <t>ジッセキ</t>
    </rPh>
    <phoneticPr fontId="2"/>
  </si>
  <si>
    <t xml:space="preserve">
雇用支援金</t>
    <phoneticPr fontId="2"/>
  </si>
  <si>
    <t xml:space="preserve">
当初（採用時）
採用終了予定日</t>
    <rPh sb="1" eb="3">
      <t>トウショ</t>
    </rPh>
    <rPh sb="4" eb="6">
      <t>サイヨウ</t>
    </rPh>
    <rPh sb="6" eb="7">
      <t>ジ</t>
    </rPh>
    <rPh sb="9" eb="11">
      <t>サイヨウ</t>
    </rPh>
    <rPh sb="11" eb="13">
      <t>シュウリョウ</t>
    </rPh>
    <rPh sb="13" eb="15">
      <t>ヨテイ</t>
    </rPh>
    <rPh sb="15" eb="16">
      <t>ビ</t>
    </rPh>
    <phoneticPr fontId="2"/>
  </si>
  <si>
    <t xml:space="preserve">
当初 （採用時）
採用月数</t>
    <rPh sb="1" eb="3">
      <t>トウショ</t>
    </rPh>
    <rPh sb="5" eb="7">
      <t>サイヨウ</t>
    </rPh>
    <rPh sb="7" eb="8">
      <t>ジ</t>
    </rPh>
    <rPh sb="10" eb="12">
      <t>サイヨウ</t>
    </rPh>
    <rPh sb="12" eb="13">
      <t>ツキ</t>
    </rPh>
    <rPh sb="13" eb="14">
      <t>スウ</t>
    </rPh>
    <phoneticPr fontId="2"/>
  </si>
  <si>
    <t xml:space="preserve">
提出時点の
採用終了予定日</t>
    <rPh sb="1" eb="3">
      <t>テイシュツ</t>
    </rPh>
    <rPh sb="3" eb="5">
      <t>ジテン</t>
    </rPh>
    <rPh sb="7" eb="9">
      <t>サイヨウ</t>
    </rPh>
    <rPh sb="9" eb="11">
      <t>シュウリョウ</t>
    </rPh>
    <rPh sb="11" eb="13">
      <t>ヨテイ</t>
    </rPh>
    <rPh sb="13" eb="14">
      <t>ビ</t>
    </rPh>
    <phoneticPr fontId="2"/>
  </si>
  <si>
    <t xml:space="preserve">
雇用開始日</t>
    <rPh sb="1" eb="3">
      <t>コヨウ</t>
    </rPh>
    <rPh sb="3" eb="5">
      <t>カイシ</t>
    </rPh>
    <rPh sb="5" eb="6">
      <t>ニチ</t>
    </rPh>
    <phoneticPr fontId="2"/>
  </si>
  <si>
    <t xml:space="preserve">
提出時点の
雇用終了予定日</t>
    <rPh sb="1" eb="3">
      <t>テイシュツ</t>
    </rPh>
    <rPh sb="3" eb="5">
      <t>ジテン</t>
    </rPh>
    <rPh sb="7" eb="9">
      <t>コヨウ</t>
    </rPh>
    <rPh sb="9" eb="11">
      <t>シュウリョウ</t>
    </rPh>
    <rPh sb="11" eb="13">
      <t>ヨテイ</t>
    </rPh>
    <rPh sb="13" eb="14">
      <t>ガッピ</t>
    </rPh>
    <phoneticPr fontId="2"/>
  </si>
  <si>
    <t xml:space="preserve">
支出について
実績額合計（C)</t>
    <rPh sb="1" eb="3">
      <t>シシュツ</t>
    </rPh>
    <rPh sb="8" eb="10">
      <t>ジッセキ</t>
    </rPh>
    <rPh sb="10" eb="11">
      <t>ガク</t>
    </rPh>
    <rPh sb="11" eb="13">
      <t>ゴウケイ</t>
    </rPh>
    <phoneticPr fontId="2"/>
  </si>
  <si>
    <t>(①＋②＋③＋④)</t>
    <phoneticPr fontId="2"/>
  </si>
  <si>
    <t>(b) ＋ (d)</t>
    <phoneticPr fontId="2"/>
  </si>
  <si>
    <t xml:space="preserve">
今年度請求予定額（a)と実績額(ｃ)との差額（d)</t>
    <rPh sb="1" eb="4">
      <t>コンネンド</t>
    </rPh>
    <rPh sb="4" eb="6">
      <t>セイキュウ</t>
    </rPh>
    <rPh sb="6" eb="8">
      <t>ヨテイ</t>
    </rPh>
    <rPh sb="8" eb="9">
      <t>ガク</t>
    </rPh>
    <rPh sb="13" eb="16">
      <t>ジッセキガク</t>
    </rPh>
    <rPh sb="21" eb="23">
      <t>サガク</t>
    </rPh>
    <phoneticPr fontId="2"/>
  </si>
  <si>
    <t xml:space="preserve">
採用開始日
（CPDはPDの採用開始日）</t>
    <rPh sb="1" eb="3">
      <t>サイヨウ</t>
    </rPh>
    <rPh sb="3" eb="5">
      <t>カイシ</t>
    </rPh>
    <rPh sb="5" eb="6">
      <t>ビ</t>
    </rPh>
    <rPh sb="19" eb="20">
      <t>ビ</t>
    </rPh>
    <phoneticPr fontId="2"/>
  </si>
  <si>
    <t>雇用予定期間　（※２）</t>
    <rPh sb="0" eb="2">
      <t>コヨウ</t>
    </rPh>
    <rPh sb="2" eb="4">
      <t>ヨテイ</t>
    </rPh>
    <rPh sb="4" eb="6">
      <t>キカン</t>
    </rPh>
    <phoneticPr fontId="2"/>
  </si>
  <si>
    <t>うち、前年度までの支給済額
（年度途中に雇用開始の場合は開始時点までの支給済額）</t>
    <rPh sb="15" eb="17">
      <t>ネンド</t>
    </rPh>
    <rPh sb="17" eb="19">
      <t>トチュウ</t>
    </rPh>
    <phoneticPr fontId="2"/>
  </si>
  <si>
    <t xml:space="preserve">
</t>
    <phoneticPr fontId="2"/>
  </si>
  <si>
    <t>雇用PD等１人あたりの
支援金総額の支出状況（今年度実績）</t>
    <rPh sb="4" eb="5">
      <t>トウ</t>
    </rPh>
    <rPh sb="26" eb="28">
      <t>ジッセキ</t>
    </rPh>
    <phoneticPr fontId="2"/>
  </si>
  <si>
    <t>雇用PD等１人あたりの支援金総額の支出状況（今年度見込）　（※３）</t>
    <rPh sb="0" eb="2">
      <t>コヨウ</t>
    </rPh>
    <rPh sb="4" eb="5">
      <t>トウ</t>
    </rPh>
    <rPh sb="6" eb="7">
      <t>ニン</t>
    </rPh>
    <rPh sb="11" eb="13">
      <t>コヨウ</t>
    </rPh>
    <rPh sb="13" eb="16">
      <t>シエンキン</t>
    </rPh>
    <rPh sb="16" eb="18">
      <t>ソウガク</t>
    </rPh>
    <rPh sb="19" eb="21">
      <t>シシュツ</t>
    </rPh>
    <rPh sb="21" eb="23">
      <t>ジョウキョウ</t>
    </rPh>
    <rPh sb="24" eb="27">
      <t>コンネンド</t>
    </rPh>
    <rPh sb="27" eb="29">
      <t>ミコ</t>
    </rPh>
    <phoneticPr fontId="2"/>
  </si>
  <si>
    <t>＜提出時の状況＞</t>
    <phoneticPr fontId="2"/>
  </si>
  <si>
    <t>備考</t>
    <rPh sb="0" eb="1">
      <t>ビ</t>
    </rPh>
    <phoneticPr fontId="2"/>
  </si>
  <si>
    <r>
      <t>【E】雇用PD等に係る情報</t>
    </r>
    <r>
      <rPr>
        <b/>
        <sz val="16"/>
        <rFont val="ＭＳ Ｐゴシック"/>
        <family val="3"/>
        <charset val="128"/>
      </rPr>
      <t>　</t>
    </r>
    <r>
      <rPr>
        <sz val="16"/>
        <rFont val="ＭＳ Ｐゴシック"/>
        <family val="3"/>
        <charset val="128"/>
      </rPr>
      <t>（※１）</t>
    </r>
    <rPh sb="3" eb="5">
      <t>コヨウ</t>
    </rPh>
    <rPh sb="7" eb="8">
      <t>トウ</t>
    </rPh>
    <rPh sb="9" eb="10">
      <t>カカ</t>
    </rPh>
    <rPh sb="11" eb="13">
      <t>ジョウホウ</t>
    </rPh>
    <phoneticPr fontId="2"/>
  </si>
  <si>
    <t>［Ⅰ］ ： 今期に必要となる雇用支援金見込額。【C】雇用支援金の執行状況等における、④～⑦必要見込額と同額。</t>
    <rPh sb="21" eb="22">
      <t>ガク</t>
    </rPh>
    <rPh sb="45" eb="47">
      <t>ヒツヨウ</t>
    </rPh>
    <rPh sb="47" eb="49">
      <t>ミコ</t>
    </rPh>
    <rPh sb="49" eb="50">
      <t>ガク</t>
    </rPh>
    <phoneticPr fontId="2"/>
  </si>
  <si>
    <t>［Ⅱ］ ： これまでの交付額の合計。【C】雇用支援金の執行状況等における③’概算払済額合計と同額。</t>
    <rPh sb="11" eb="13">
      <t>コウフ</t>
    </rPh>
    <rPh sb="13" eb="14">
      <t>ガク</t>
    </rPh>
    <rPh sb="46" eb="48">
      <t>ドウガク</t>
    </rPh>
    <phoneticPr fontId="2"/>
  </si>
  <si>
    <t>［Ⅳ］ ： ［Ⅱ］から［Ⅲ］の差額。【C】雇用支援金の執行状況等における⑧’執行残額と同額。</t>
    <rPh sb="15" eb="17">
      <t>サガク</t>
    </rPh>
    <rPh sb="38" eb="40">
      <t>シッコウ</t>
    </rPh>
    <rPh sb="40" eb="42">
      <t>ザンガク</t>
    </rPh>
    <rPh sb="41" eb="42">
      <t>ガク</t>
    </rPh>
    <rPh sb="43" eb="45">
      <t>ドウガク</t>
    </rPh>
    <phoneticPr fontId="2"/>
  </si>
  <si>
    <t>［Ⅴ］ ： 今期の請求額。［Ⅰ］から［Ⅳ］を引いた金額。</t>
    <rPh sb="15" eb="16">
      <t>ヒ</t>
    </rPh>
    <rPh sb="18" eb="20">
      <t>キンガク</t>
    </rPh>
    <phoneticPr fontId="2"/>
  </si>
  <si>
    <t>［Ⅵ］ ： 不測の事態が生じた場合（執行残額が生じた等）にはその理由を記載。</t>
    <phoneticPr fontId="2"/>
  </si>
  <si>
    <t>［Ⅰ］ 今期の必要見込額</t>
    <rPh sb="4" eb="6">
      <t>コンキ</t>
    </rPh>
    <rPh sb="7" eb="9">
      <t>ヒツヨウ</t>
    </rPh>
    <rPh sb="9" eb="11">
      <t>ミコミ</t>
    </rPh>
    <rPh sb="11" eb="12">
      <t>ガク</t>
    </rPh>
    <phoneticPr fontId="2"/>
  </si>
  <si>
    <t>［Ⅱ］ 概算払済額</t>
    <rPh sb="4" eb="6">
      <t>ガイサン</t>
    </rPh>
    <rPh sb="6" eb="7">
      <t>バラ</t>
    </rPh>
    <rPh sb="7" eb="8">
      <t>ス</t>
    </rPh>
    <rPh sb="8" eb="9">
      <t>ガク</t>
    </rPh>
    <phoneticPr fontId="2"/>
  </si>
  <si>
    <t>［Ⅲ］ 現在の実績額（執行済額）</t>
    <rPh sb="4" eb="6">
      <t>ゲンザイ</t>
    </rPh>
    <phoneticPr fontId="2"/>
  </si>
  <si>
    <t>［Ⅳ］ 現在の執行残額（未執行額）</t>
    <rPh sb="4" eb="6">
      <t>ゲンザイ</t>
    </rPh>
    <rPh sb="7" eb="9">
      <t>シッコウ</t>
    </rPh>
    <rPh sb="9" eb="11">
      <t>ザンガク</t>
    </rPh>
    <rPh sb="12" eb="15">
      <t>ミシッコウ</t>
    </rPh>
    <rPh sb="15" eb="16">
      <t>ガク</t>
    </rPh>
    <phoneticPr fontId="2"/>
  </si>
  <si>
    <t>［Ⅴ］ 今回請求額</t>
    <rPh sb="4" eb="6">
      <t>コンカイ</t>
    </rPh>
    <rPh sb="6" eb="8">
      <t>セイキュウ</t>
    </rPh>
    <rPh sb="8" eb="9">
      <t>ガク</t>
    </rPh>
    <phoneticPr fontId="2"/>
  </si>
  <si>
    <t>［Ⅵ］ 備考欄
（執行残額が生じた等の理由）</t>
    <rPh sb="4" eb="6">
      <t>ビコウ</t>
    </rPh>
    <rPh sb="6" eb="7">
      <t>ラン</t>
    </rPh>
    <rPh sb="9" eb="11">
      <t>シッコウ</t>
    </rPh>
    <rPh sb="11" eb="13">
      <t>ザンガク</t>
    </rPh>
    <rPh sb="14" eb="15">
      <t>ショウ</t>
    </rPh>
    <rPh sb="19" eb="21">
      <t>リユウ</t>
    </rPh>
    <phoneticPr fontId="2"/>
  </si>
  <si>
    <t>［Ⅲ］ ： ［Ⅱ］のうち、実際に執行した金額。【C】雇用支援金の執行状況等における⑧実績額合計と同額。</t>
    <rPh sb="13" eb="15">
      <t>ジッサイ</t>
    </rPh>
    <rPh sb="16" eb="18">
      <t>シッコウ</t>
    </rPh>
    <rPh sb="20" eb="22">
      <t>キンガク</t>
    </rPh>
    <rPh sb="42" eb="44">
      <t>ジッセキ</t>
    </rPh>
    <rPh sb="48" eb="50">
      <t>ドウガク</t>
    </rPh>
    <phoneticPr fontId="2"/>
  </si>
  <si>
    <t>PDFで提出する際には、非表示にすること。</t>
    <rPh sb="4" eb="6">
      <t>テイシュツ</t>
    </rPh>
    <rPh sb="8" eb="9">
      <t>サイ</t>
    </rPh>
    <rPh sb="12" eb="15">
      <t>ヒヒョウジ</t>
    </rPh>
    <phoneticPr fontId="2"/>
  </si>
  <si>
    <r>
      <t xml:space="preserve">③’概算払済額
合計
</t>
    </r>
    <r>
      <rPr>
        <sz val="10"/>
        <rFont val="ＭＳ Ｐゴシック"/>
        <family val="3"/>
        <charset val="128"/>
      </rPr>
      <t>（④’+⑤’+⑥’+⑦’）</t>
    </r>
    <rPh sb="2" eb="4">
      <t>ガイサン</t>
    </rPh>
    <rPh sb="4" eb="5">
      <t>バラ</t>
    </rPh>
    <rPh sb="5" eb="6">
      <t>ズ</t>
    </rPh>
    <rPh sb="6" eb="7">
      <t>ガク</t>
    </rPh>
    <rPh sb="8" eb="10">
      <t>ゴウケイ</t>
    </rPh>
    <phoneticPr fontId="2"/>
  </si>
  <si>
    <r>
      <t xml:space="preserve">③必要見込額
合計
</t>
    </r>
    <r>
      <rPr>
        <sz val="10"/>
        <rFont val="ＭＳ Ｐゴシック"/>
        <family val="3"/>
        <charset val="128"/>
      </rPr>
      <t>（④＋⑤＋⑥＋⑦）</t>
    </r>
    <phoneticPr fontId="2"/>
  </si>
  <si>
    <r>
      <t xml:space="preserve">⑧実績額合計
（執行済額）
</t>
    </r>
    <r>
      <rPr>
        <sz val="10"/>
        <rFont val="ＭＳ Ｐゴシック"/>
        <family val="3"/>
        <charset val="128"/>
      </rPr>
      <t>（⑨＋⑩＋⑪＋⑫）</t>
    </r>
    <rPh sb="3" eb="4">
      <t>ガク</t>
    </rPh>
    <rPh sb="4" eb="6">
      <t>ゴウケイ</t>
    </rPh>
    <rPh sb="8" eb="10">
      <t>シッコウ</t>
    </rPh>
    <rPh sb="10" eb="11">
      <t>ズミ</t>
    </rPh>
    <rPh sb="11" eb="12">
      <t>ガク</t>
    </rPh>
    <phoneticPr fontId="2"/>
  </si>
  <si>
    <t>⑧’執行残額
（未執行額）
（③’- ⑧）</t>
    <rPh sb="8" eb="11">
      <t>ミシッコウ</t>
    </rPh>
    <rPh sb="11" eb="12">
      <t>ガク</t>
    </rPh>
    <phoneticPr fontId="2"/>
  </si>
  <si>
    <t>採用終了、
採用内定辞退</t>
    <rPh sb="0" eb="2">
      <t>サイヨウ</t>
    </rPh>
    <rPh sb="2" eb="4">
      <t>シュウリョウ</t>
    </rPh>
    <rPh sb="6" eb="8">
      <t>サイヨウ</t>
    </rPh>
    <rPh sb="8" eb="10">
      <t>ナイテイ</t>
    </rPh>
    <rPh sb="10" eb="12">
      <t>ジタイ</t>
    </rPh>
    <phoneticPr fontId="2"/>
  </si>
  <si>
    <t>資格</t>
    <rPh sb="0" eb="2">
      <t>シカク</t>
    </rPh>
    <phoneticPr fontId="2"/>
  </si>
  <si>
    <t>日本学術振興会への連絡事項</t>
    <rPh sb="0" eb="2">
      <t>ニホン</t>
    </rPh>
    <rPh sb="2" eb="4">
      <t>ガクジュツ</t>
    </rPh>
    <rPh sb="4" eb="7">
      <t>シンコウカイ</t>
    </rPh>
    <rPh sb="9" eb="11">
      <t>レンラク</t>
    </rPh>
    <rPh sb="11" eb="13">
      <t>ジコウ</t>
    </rPh>
    <phoneticPr fontId="2"/>
  </si>
  <si>
    <t>機関変更（転出）</t>
    <phoneticPr fontId="2"/>
  </si>
  <si>
    <t>採用内定辞退</t>
    <phoneticPr fontId="2"/>
  </si>
  <si>
    <t>※４月１日からの新規採用者は、「雇用継続中」とする。</t>
  </si>
  <si>
    <t>前回からの変更の有無</t>
    <rPh sb="0" eb="2">
      <t>ゼンカイ</t>
    </rPh>
    <rPh sb="5" eb="7">
      <t>ヘンコウウム</t>
    </rPh>
    <phoneticPr fontId="2"/>
  </si>
  <si>
    <t>※概算払請求時は、当該四半期開始時点での状況を記載。</t>
    <rPh sb="23" eb="25">
      <t>キサイ</t>
    </rPh>
    <phoneticPr fontId="2"/>
  </si>
  <si>
    <r>
      <rPr>
        <b/>
        <sz val="16"/>
        <rFont val="ＭＳ Ｐゴシック"/>
        <family val="3"/>
        <charset val="128"/>
      </rPr>
      <t>雇用支援金の支出状況</t>
    </r>
    <r>
      <rPr>
        <sz val="16"/>
        <rFont val="ＭＳ Ｐゴシック"/>
        <family val="3"/>
        <charset val="128"/>
      </rPr>
      <t>　（※４）</t>
    </r>
    <rPh sb="0" eb="2">
      <t>コヨウ</t>
    </rPh>
    <rPh sb="2" eb="4">
      <t>シエン</t>
    </rPh>
    <rPh sb="4" eb="5">
      <t>キン</t>
    </rPh>
    <rPh sb="6" eb="8">
      <t>シシュツ</t>
    </rPh>
    <rPh sb="8" eb="10">
      <t>ジョウキョウ</t>
    </rPh>
    <phoneticPr fontId="2"/>
  </si>
  <si>
    <r>
      <t>記載については、必ず</t>
    </r>
    <r>
      <rPr>
        <b/>
        <sz val="20"/>
        <color rgb="FFFF0000"/>
        <rFont val="ＭＳ Ｐゴシック"/>
        <family val="3"/>
        <charset val="128"/>
      </rPr>
      <t>「作成要領」シートを確認</t>
    </r>
    <r>
      <rPr>
        <b/>
        <sz val="20"/>
        <rFont val="ＭＳ Ｐゴシック"/>
        <family val="3"/>
        <charset val="128"/>
      </rPr>
      <t>してください。</t>
    </r>
    <rPh sb="0" eb="2">
      <t>キサイ</t>
    </rPh>
    <rPh sb="8" eb="9">
      <t>カナラ</t>
    </rPh>
    <rPh sb="11" eb="13">
      <t>サクセイ</t>
    </rPh>
    <rPh sb="13" eb="15">
      <t>ヨウリョウ</t>
    </rPh>
    <rPh sb="20" eb="22">
      <t>カクニン</t>
    </rPh>
    <phoneticPr fontId="2"/>
  </si>
  <si>
    <t>日本学術振興大学</t>
    <rPh sb="0" eb="2">
      <t>ニホン</t>
    </rPh>
    <rPh sb="2" eb="4">
      <t>ガクジュツ</t>
    </rPh>
    <rPh sb="4" eb="6">
      <t>シンコウ</t>
    </rPh>
    <rPh sb="6" eb="8">
      <t>ダイガク</t>
    </rPh>
    <phoneticPr fontId="3"/>
  </si>
  <si>
    <t>【様式１】交付申請書　提出時</t>
  </si>
  <si>
    <t>学術　太郎</t>
    <rPh sb="0" eb="2">
      <t>ガクジュツ</t>
    </rPh>
    <rPh sb="3" eb="5">
      <t>タロウ</t>
    </rPh>
    <phoneticPr fontId="3"/>
  </si>
  <si>
    <t>振興　花子</t>
    <rPh sb="0" eb="2">
      <t>シンコウ</t>
    </rPh>
    <rPh sb="3" eb="5">
      <t>ハナコ</t>
    </rPh>
    <phoneticPr fontId="3"/>
  </si>
  <si>
    <t>養成　次郎</t>
    <rPh sb="0" eb="2">
      <t>ヨウセイ</t>
    </rPh>
    <rPh sb="3" eb="5">
      <t>ジロウ</t>
    </rPh>
    <phoneticPr fontId="3"/>
  </si>
  <si>
    <t>人材　幸子</t>
    <rPh sb="0" eb="2">
      <t>ジンザイ</t>
    </rPh>
    <rPh sb="3" eb="5">
      <t>サチコ</t>
    </rPh>
    <phoneticPr fontId="3"/>
  </si>
  <si>
    <t>フェロー　望</t>
    <rPh sb="5" eb="6">
      <t>ノゾ</t>
    </rPh>
    <phoneticPr fontId="3"/>
  </si>
  <si>
    <t>科学　好子</t>
    <rPh sb="0" eb="2">
      <t>カガク</t>
    </rPh>
    <rPh sb="3" eb="4">
      <t>ス</t>
    </rPh>
    <rPh sb="4" eb="5">
      <t>コ</t>
    </rPh>
    <phoneticPr fontId="3"/>
  </si>
  <si>
    <t>特研　はじめ</t>
    <rPh sb="0" eb="2">
      <t>トッケン</t>
    </rPh>
    <phoneticPr fontId="3"/>
  </si>
  <si>
    <t>科研　三郎</t>
    <rPh sb="0" eb="2">
      <t>カケン</t>
    </rPh>
    <rPh sb="3" eb="5">
      <t>サブロウ</t>
    </rPh>
    <phoneticPr fontId="3"/>
  </si>
  <si>
    <t>学振　さくら</t>
    <rPh sb="0" eb="2">
      <t>ガクシン</t>
    </rPh>
    <phoneticPr fontId="3"/>
  </si>
  <si>
    <t>学振（特研）　英二</t>
    <rPh sb="0" eb="2">
      <t>ガクシン</t>
    </rPh>
    <rPh sb="3" eb="5">
      <t>トッケン</t>
    </rPh>
    <rPh sb="7" eb="9">
      <t>エイジ</t>
    </rPh>
    <phoneticPr fontId="3"/>
  </si>
  <si>
    <t>研究　進</t>
    <rPh sb="0" eb="2">
      <t>ケンキュウ</t>
    </rPh>
    <rPh sb="3" eb="4">
      <t>ススム</t>
    </rPh>
    <phoneticPr fontId="3"/>
  </si>
  <si>
    <t>採用　四郎</t>
    <rPh sb="0" eb="2">
      <t>サイヨウ</t>
    </rPh>
    <rPh sb="3" eb="5">
      <t>シロウ</t>
    </rPh>
    <phoneticPr fontId="3"/>
  </si>
  <si>
    <t>雇用　始</t>
    <rPh sb="0" eb="2">
      <t>コヨウ</t>
    </rPh>
    <rPh sb="3" eb="4">
      <t>ハジ</t>
    </rPh>
    <phoneticPr fontId="3"/>
  </si>
  <si>
    <t>大学院○○研究科</t>
    <rPh sb="0" eb="3">
      <t>ダイガクイン</t>
    </rPh>
    <rPh sb="5" eb="8">
      <t>ケンキュウカ</t>
    </rPh>
    <phoneticPr fontId="3"/>
  </si>
  <si>
    <t>特任研究員PD</t>
    <rPh sb="0" eb="2">
      <t>トクニン</t>
    </rPh>
    <rPh sb="2" eb="5">
      <t>ケンキュウイン</t>
    </rPh>
    <phoneticPr fontId="3"/>
  </si>
  <si>
    <t>○○センター</t>
  </si>
  <si>
    <t>特任研究員CPD</t>
    <rPh sb="0" eb="2">
      <t>トクニン</t>
    </rPh>
    <rPh sb="2" eb="5">
      <t>ケンキュウイン</t>
    </rPh>
    <phoneticPr fontId="3"/>
  </si>
  <si>
    <t>○○研究所</t>
    <rPh sb="2" eb="5">
      <t>ケンキュウジョ</t>
    </rPh>
    <phoneticPr fontId="3"/>
  </si>
  <si>
    <t>特任研究員RPD</t>
    <rPh sb="0" eb="2">
      <t>トクニン</t>
    </rPh>
    <rPh sb="2" eb="5">
      <t>ケンキュウイン</t>
    </rPh>
    <phoneticPr fontId="3"/>
  </si>
  <si>
    <t>雇用継続中</t>
    <rPh sb="2" eb="5">
      <t>ケイゾクチュウ</t>
    </rPh>
    <phoneticPr fontId="3"/>
  </si>
  <si>
    <t>支援　愛育</t>
    <rPh sb="0" eb="2">
      <t>シエン</t>
    </rPh>
    <rPh sb="3" eb="4">
      <t>アイ</t>
    </rPh>
    <rPh sb="4" eb="5">
      <t>イク</t>
    </rPh>
    <phoneticPr fontId="2"/>
  </si>
  <si>
    <t>2025/10/1から雇用開始予定</t>
    <rPh sb="11" eb="13">
      <t>コヨウ</t>
    </rPh>
    <rPh sb="13" eb="15">
      <t>カイシ</t>
    </rPh>
    <rPh sb="15" eb="17">
      <t>ヨテイ</t>
    </rPh>
    <phoneticPr fontId="3"/>
  </si>
  <si>
    <r>
      <t>【D】支給対象者数等</t>
    </r>
    <r>
      <rPr>
        <sz val="16"/>
        <rFont val="ＭＳ Ｐゴシック"/>
        <family val="3"/>
        <charset val="128"/>
      </rPr>
      <t>　（※JSPS確認用のため編集不要）</t>
    </r>
    <phoneticPr fontId="2"/>
  </si>
  <si>
    <r>
      <t>【B】</t>
    </r>
    <r>
      <rPr>
        <b/>
        <u/>
        <sz val="16"/>
        <rFont val="ＭＳ Ｐゴシック"/>
        <family val="3"/>
        <charset val="128"/>
      </rPr>
      <t>概算払請求に係る情報</t>
    </r>
    <r>
      <rPr>
        <b/>
        <sz val="16"/>
        <rFont val="ＭＳ Ｐゴシック"/>
        <family val="3"/>
        <charset val="128"/>
      </rPr>
      <t>　</t>
    </r>
    <r>
      <rPr>
        <sz val="16"/>
        <rFont val="ＭＳ Ｐゴシック"/>
        <family val="3"/>
        <charset val="128"/>
      </rPr>
      <t>（※【様式３】提出時のみ記載）</t>
    </r>
    <rPh sb="26" eb="28">
      <t>キサイ</t>
    </rPh>
    <phoneticPr fontId="2"/>
  </si>
  <si>
    <t>特任研究員PD</t>
    <phoneticPr fontId="3"/>
  </si>
  <si>
    <t>RPD</t>
    <phoneticPr fontId="2"/>
  </si>
  <si>
    <t>特任研究員RPD</t>
    <phoneticPr fontId="3"/>
  </si>
  <si>
    <t>令和</t>
    <phoneticPr fontId="2"/>
  </si>
  <si>
    <t>2025/4/31付で中途辞退</t>
    <rPh sb="11" eb="13">
      <t>チュウト</t>
    </rPh>
    <phoneticPr fontId="2"/>
  </si>
  <si>
    <t>学問　学</t>
    <rPh sb="0" eb="2">
      <t>ガクモン</t>
    </rPh>
    <rPh sb="3" eb="4">
      <t>マナ</t>
    </rPh>
    <phoneticPr fontId="3"/>
  </si>
  <si>
    <t>特任研究員PD</t>
  </si>
  <si>
    <t>2025/5/31付で中途辞退</t>
    <rPh sb="11" eb="13">
      <t>チュウト</t>
    </rPh>
    <phoneticPr fontId="2"/>
  </si>
  <si>
    <t>採用内定辞退</t>
  </si>
  <si>
    <t>2025/10/1から雇用開始</t>
    <rPh sb="11" eb="13">
      <t>コヨウ</t>
    </rPh>
    <rPh sb="13" eb="15">
      <t>カイシ</t>
    </rPh>
    <phoneticPr fontId="3"/>
  </si>
  <si>
    <t>特別研究員の採用中断、中途辞退、受入研究機関変更（転入・転出）等が生じた場合に日付等を記載してください。</t>
    <rPh sb="16" eb="18">
      <t>ウケイレ</t>
    </rPh>
    <rPh sb="18" eb="20">
      <t>ケンキュウ</t>
    </rPh>
    <rPh sb="39" eb="41">
      <t>ヒヅケ</t>
    </rPh>
    <rPh sb="41" eb="42">
      <t>トウ</t>
    </rPh>
    <phoneticPr fontId="2"/>
  </si>
  <si>
    <t>特別研究員の採用中断、中途辞退、受入研究機関変更（転入・転出）等が生じた場合に日付等を記載してください。</t>
    <phoneticPr fontId="2"/>
  </si>
  <si>
    <t>2025/5/15から2025/10/31まで採用中断予定</t>
    <rPh sb="23" eb="25">
      <t>サイヨウ</t>
    </rPh>
    <rPh sb="25" eb="27">
      <t>チュウダン</t>
    </rPh>
    <rPh sb="27" eb="29">
      <t>ヨテイ</t>
    </rPh>
    <phoneticPr fontId="3"/>
  </si>
  <si>
    <t>2025/3/1から2025/9/30まで採用中断（採用中断期間中は給与の支給なし）</t>
    <rPh sb="21" eb="23">
      <t>サイヨウ</t>
    </rPh>
    <rPh sb="23" eb="25">
      <t>チュウダン</t>
    </rPh>
    <rPh sb="26" eb="28">
      <t>サイヨウ</t>
    </rPh>
    <rPh sb="28" eb="30">
      <t>チュウダン</t>
    </rPh>
    <rPh sb="30" eb="33">
      <t>キカンチュウ</t>
    </rPh>
    <rPh sb="34" eb="36">
      <t>キュウヨ</t>
    </rPh>
    <rPh sb="37" eb="39">
      <t>シキュウ</t>
    </rPh>
    <phoneticPr fontId="3"/>
  </si>
  <si>
    <t>2025/5/15から2025/10/31まで採用中断（採用中断期間中は給与の支給なし）</t>
    <rPh sb="23" eb="25">
      <t>サイヨウ</t>
    </rPh>
    <rPh sb="25" eb="27">
      <t>チュウダン</t>
    </rPh>
    <rPh sb="28" eb="30">
      <t>サイヨウ</t>
    </rPh>
    <rPh sb="30" eb="32">
      <t>チュウダン</t>
    </rPh>
    <rPh sb="32" eb="35">
      <t>キカンチュウ</t>
    </rPh>
    <rPh sb="36" eb="38">
      <t>キュウヨ</t>
    </rPh>
    <rPh sb="39" eb="41">
      <t>シキュウ</t>
    </rPh>
    <phoneticPr fontId="3"/>
  </si>
  <si>
    <t>2025/9/30受入研究機関変更（転出）予定</t>
    <rPh sb="9" eb="11">
      <t>ウケイレ</t>
    </rPh>
    <rPh sb="11" eb="13">
      <t>ケンキュウ</t>
    </rPh>
    <phoneticPr fontId="2"/>
  </si>
  <si>
    <t>2025/10/1受入研究機関変更（転入）予定</t>
    <rPh sb="9" eb="11">
      <t>ウケイレ</t>
    </rPh>
    <rPh sb="11" eb="13">
      <t>ケンキュウ</t>
    </rPh>
    <phoneticPr fontId="2"/>
  </si>
  <si>
    <t>【様式８】実績報告書　提出時</t>
  </si>
  <si>
    <t>2025/9/30受入研究機関変更（転出）</t>
    <rPh sb="9" eb="11">
      <t>ウケイレ</t>
    </rPh>
    <rPh sb="11" eb="13">
      <t>ケンキュウ</t>
    </rPh>
    <phoneticPr fontId="2"/>
  </si>
  <si>
    <t>2025/10/1受入研究機関変更（転入）、2026/1/31付で中途辞退</t>
    <rPh sb="9" eb="11">
      <t>ウケイレ</t>
    </rPh>
    <rPh sb="11" eb="13">
      <t>ケンキュウ</t>
    </rPh>
    <rPh sb="31" eb="32">
      <t>ヅ</t>
    </rPh>
    <rPh sb="33" eb="37">
      <t>チュウトジタイ</t>
    </rPh>
    <phoneticPr fontId="2"/>
  </si>
  <si>
    <t>2025/3/1から2025/9/30まで採用中断（採用中断期間中は給与の支給なし）</t>
    <phoneticPr fontId="3"/>
  </si>
  <si>
    <r>
      <t xml:space="preserve">特別研究員状況
</t>
    </r>
    <r>
      <rPr>
        <sz val="16"/>
        <rFont val="ＭＳ Ｐゴシック"/>
        <family val="3"/>
        <charset val="128"/>
      </rPr>
      <t>（※５）</t>
    </r>
    <rPh sb="0" eb="5">
      <t>トクベツケンキュウイン</t>
    </rPh>
    <rPh sb="5" eb="7">
      <t>ジョウキョウ</t>
    </rPh>
    <phoneticPr fontId="2"/>
  </si>
  <si>
    <t>前回請求の後に中途辞退者１名が発生。また中断取得者１名の支給額に変更が生じたため、第１四半期に執行残があり、今回請求分で調整した。</t>
    <phoneticPr fontId="2"/>
  </si>
  <si>
    <r>
      <t xml:space="preserve">特別研究員状況
</t>
    </r>
    <r>
      <rPr>
        <sz val="16"/>
        <rFont val="ＭＳ Ｐゴシック"/>
        <family val="3"/>
        <charset val="128"/>
      </rPr>
      <t>（※５）</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</si>
</sst>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yyyy&quot;年&quot;m&quot;月&quot;;@"/>
    <numFmt numFmtId="178" formatCode="#,##0_ "/>
    <numFmt numFmtId="179" formatCode="#,##0_ ;[Red]\-#,##0\ "/>
    <numFmt numFmtId="180" formatCode="\(0\)"/>
    <numFmt numFmtId="181"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0070C0"/>
      <name val="ＭＳ Ｐゴシック"/>
      <family val="3"/>
      <charset val="128"/>
    </font>
    <font>
      <sz val="11"/>
      <color theme="4"/>
      <name val="ＭＳ Ｐゴシック"/>
      <family val="3"/>
      <charset val="128"/>
    </font>
    <font>
      <b/>
      <sz val="12"/>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b/>
      <u/>
      <sz val="16"/>
      <name val="ＭＳ Ｐゴシック"/>
      <family val="3"/>
      <charset val="128"/>
    </font>
    <font>
      <sz val="12"/>
      <color rgb="FFFF0000"/>
      <name val="ＭＳ Ｐゴシック"/>
      <family val="3"/>
      <charset val="128"/>
    </font>
    <font>
      <b/>
      <sz val="20"/>
      <name val="ＭＳ Ｐゴシック"/>
      <family val="3"/>
      <charset val="128"/>
    </font>
    <font>
      <b/>
      <sz val="20"/>
      <color rgb="FFFF0000"/>
      <name val="ＭＳ Ｐゴシック"/>
      <family val="3"/>
      <charset val="128"/>
    </font>
    <font>
      <b/>
      <sz val="20"/>
      <color theme="4"/>
      <name val="ＭＳ Ｐゴシック"/>
      <family val="3"/>
      <charset val="128"/>
    </font>
    <font>
      <sz val="24"/>
      <name val="ＭＳ Ｐゴシック"/>
      <family val="3"/>
      <charset val="128"/>
    </font>
    <font>
      <b/>
      <sz val="24"/>
      <name val="ＭＳ Ｐゴシック"/>
      <family val="3"/>
      <charset val="128"/>
    </font>
    <font>
      <b/>
      <sz val="16"/>
      <color rgb="FF0070C0"/>
      <name val="ＭＳ Ｐゴシック"/>
      <family val="3"/>
      <charset val="128"/>
    </font>
    <font>
      <b/>
      <sz val="12"/>
      <color rgb="FF0070C0"/>
      <name val="ＭＳ Ｐゴシック"/>
      <family val="3"/>
      <charset val="128"/>
    </font>
    <font>
      <sz val="10"/>
      <name val="ＭＳ Ｐゴシック"/>
      <family val="3"/>
      <charset val="128"/>
    </font>
    <font>
      <b/>
      <sz val="28"/>
      <color theme="0"/>
      <name val="ＭＳ Ｐゴシック"/>
      <family val="3"/>
      <charset val="128"/>
    </font>
    <font>
      <sz val="12"/>
      <color theme="0"/>
      <name val="ＭＳ Ｐゴシック"/>
      <family val="3"/>
      <charset val="128"/>
    </font>
    <font>
      <sz val="11"/>
      <color rgb="FF002060"/>
      <name val="ＭＳ Ｐゴシック"/>
      <family val="3"/>
      <charset val="128"/>
    </font>
  </fonts>
  <fills count="15">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darkGrid">
        <bgColor theme="1" tint="0.34998626667073579"/>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AAAA"/>
        <bgColor indexed="64"/>
      </patternFill>
    </fill>
    <fill>
      <patternFill patternType="solid">
        <fgColor rgb="FFFF0000"/>
        <bgColor indexed="64"/>
      </patternFill>
    </fill>
    <fill>
      <patternFill patternType="solid">
        <fgColor theme="0" tint="-0.249977111117893"/>
        <bgColor indexed="64"/>
      </patternFill>
    </fill>
  </fills>
  <borders count="178">
    <border>
      <left/>
      <right/>
      <top/>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theme="1"/>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bottom/>
      <diagonal/>
    </border>
    <border>
      <left style="thin">
        <color indexed="64"/>
      </left>
      <right style="thin">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left/>
      <right style="dashed">
        <color indexed="64"/>
      </right>
      <top style="thick">
        <color indexed="64"/>
      </top>
      <bottom style="dashed">
        <color indexed="64"/>
      </bottom>
      <diagonal/>
    </border>
    <border>
      <left/>
      <right/>
      <top style="thick">
        <color indexed="64"/>
      </top>
      <bottom style="dashed">
        <color indexed="64"/>
      </bottom>
      <diagonal/>
    </border>
    <border>
      <left style="dashed">
        <color indexed="64"/>
      </left>
      <right style="dashed">
        <color indexed="64"/>
      </right>
      <top style="thick">
        <color indexed="64"/>
      </top>
      <bottom style="dashed">
        <color indexed="64"/>
      </bottom>
      <diagonal/>
    </border>
    <border>
      <left/>
      <right/>
      <top/>
      <bottom style="thick">
        <color indexed="64"/>
      </bottom>
      <diagonal/>
    </border>
    <border>
      <left style="thick">
        <color indexed="64"/>
      </left>
      <right style="thin">
        <color indexed="64"/>
      </right>
      <top style="double">
        <color indexed="64"/>
      </top>
      <bottom style="thick">
        <color indexed="64"/>
      </bottom>
      <diagonal/>
    </border>
    <border>
      <left style="medium">
        <color indexed="64"/>
      </left>
      <right style="medium">
        <color indexed="64"/>
      </right>
      <top style="medium">
        <color indexed="64"/>
      </top>
      <bottom style="thin">
        <color indexed="64"/>
      </bottom>
      <diagonal/>
    </border>
    <border>
      <left style="thick">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ck">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thick">
        <color indexed="64"/>
      </right>
      <top style="thick">
        <color indexed="64"/>
      </top>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double">
        <color indexed="64"/>
      </right>
      <top/>
      <bottom/>
      <diagonal/>
    </border>
    <border>
      <left style="double">
        <color indexed="64"/>
      </left>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thick">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style="thick">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indexed="64"/>
      </left>
      <right style="thin">
        <color indexed="64"/>
      </right>
      <top style="thick">
        <color indexed="64"/>
      </top>
      <bottom style="medium">
        <color indexed="64"/>
      </bottom>
      <diagonal/>
    </border>
    <border>
      <left style="thick">
        <color indexed="64"/>
      </left>
      <right style="double">
        <color indexed="64"/>
      </right>
      <top style="medium">
        <color indexed="64"/>
      </top>
      <bottom style="thin">
        <color indexed="64"/>
      </bottom>
      <diagonal/>
    </border>
    <border>
      <left/>
      <right/>
      <top style="dashed">
        <color indexed="64"/>
      </top>
      <bottom/>
      <diagonal/>
    </border>
    <border>
      <left style="thick">
        <color indexed="64"/>
      </left>
      <right style="dashed">
        <color indexed="64"/>
      </right>
      <top/>
      <bottom/>
      <diagonal/>
    </border>
    <border>
      <left style="dashed">
        <color auto="1"/>
      </left>
      <right/>
      <top/>
      <bottom/>
      <diagonal/>
    </border>
    <border>
      <left style="dashed">
        <color indexed="64"/>
      </left>
      <right/>
      <top style="thick">
        <color indexed="64"/>
      </top>
      <bottom style="dashed">
        <color indexed="64"/>
      </bottom>
      <diagonal/>
    </border>
    <border>
      <left style="dashed">
        <color indexed="64"/>
      </left>
      <right/>
      <top style="dashed">
        <color indexed="64"/>
      </top>
      <bottom style="dashed">
        <color indexed="64"/>
      </bottom>
      <diagonal/>
    </border>
    <border>
      <left style="thick">
        <color indexed="64"/>
      </left>
      <right style="thick">
        <color indexed="64"/>
      </right>
      <top/>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ck">
        <color indexed="64"/>
      </left>
      <right style="thick">
        <color indexed="64"/>
      </right>
      <top style="double">
        <color indexed="64"/>
      </top>
      <bottom style="medium">
        <color indexed="64"/>
      </bottom>
      <diagonal/>
    </border>
    <border>
      <left style="thin">
        <color indexed="64"/>
      </left>
      <right style="thick">
        <color indexed="64"/>
      </right>
      <top style="double">
        <color indexed="64"/>
      </top>
      <bottom style="medium">
        <color indexed="64"/>
      </bottom>
      <diagonal/>
    </border>
    <border>
      <left style="thick">
        <color indexed="64"/>
      </left>
      <right style="thin">
        <color indexed="64"/>
      </right>
      <top style="double">
        <color indexed="64"/>
      </top>
      <bottom style="medium">
        <color indexed="64"/>
      </bottom>
      <diagonal/>
    </border>
    <border>
      <left style="thick">
        <color indexed="64"/>
      </left>
      <right style="thick">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auto="1"/>
      </left>
      <right style="medium">
        <color indexed="64"/>
      </right>
      <top style="thin">
        <color auto="1"/>
      </top>
      <bottom style="thin">
        <color theme="1"/>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ck">
        <color indexed="64"/>
      </left>
      <right style="thick">
        <color indexed="64"/>
      </right>
      <top style="dotted">
        <color auto="1"/>
      </top>
      <bottom style="dotted">
        <color auto="1"/>
      </bottom>
      <diagonal/>
    </border>
    <border>
      <left style="thick">
        <color indexed="64"/>
      </left>
      <right style="thick">
        <color indexed="64"/>
      </right>
      <top style="dotted">
        <color auto="1"/>
      </top>
      <bottom style="thick">
        <color indexed="64"/>
      </bottom>
      <diagonal/>
    </border>
    <border>
      <left style="thick">
        <color indexed="64"/>
      </left>
      <right style="thick">
        <color indexed="64"/>
      </right>
      <top style="medium">
        <color indexed="64"/>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6">
    <xf numFmtId="0" fontId="0" fillId="0" borderId="0" xfId="0">
      <alignment vertical="center"/>
    </xf>
    <xf numFmtId="0" fontId="4" fillId="2" borderId="3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3" fillId="4" borderId="46" xfId="0" applyFont="1" applyFill="1" applyBorder="1" applyAlignment="1">
      <alignment horizontal="center" vertical="top" wrapText="1"/>
    </xf>
    <xf numFmtId="0" fontId="3" fillId="3" borderId="4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4" borderId="58" xfId="0" applyFont="1" applyFill="1" applyBorder="1" applyAlignment="1">
      <alignment horizontal="center" vertical="top" wrapText="1"/>
    </xf>
    <xf numFmtId="0" fontId="9" fillId="10" borderId="74" xfId="0" applyFont="1" applyFill="1" applyBorder="1" applyAlignment="1">
      <alignment horizontal="center" vertical="center"/>
    </xf>
    <xf numFmtId="0" fontId="9" fillId="11" borderId="74" xfId="0" applyFont="1" applyFill="1" applyBorder="1" applyAlignment="1">
      <alignment horizontal="center" vertical="center"/>
    </xf>
    <xf numFmtId="0" fontId="7" fillId="0" borderId="75" xfId="0" applyFont="1" applyBorder="1" applyAlignment="1">
      <alignment horizontal="center" vertical="center" wrapText="1"/>
    </xf>
    <xf numFmtId="0" fontId="8" fillId="0" borderId="0" xfId="0" applyFont="1">
      <alignment vertical="center"/>
    </xf>
    <xf numFmtId="0" fontId="10" fillId="0" borderId="0" xfId="0" applyFont="1">
      <alignment vertical="center"/>
    </xf>
    <xf numFmtId="38" fontId="3" fillId="0" borderId="85" xfId="1" applyFont="1" applyFill="1" applyBorder="1" applyAlignment="1" applyProtection="1">
      <alignment horizontal="center" vertical="center" wrapText="1"/>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38" fontId="0" fillId="0" borderId="0" xfId="1" applyFont="1" applyFill="1" applyBorder="1" applyAlignment="1" applyProtection="1">
      <alignment horizontal="right" vertical="center"/>
    </xf>
    <xf numFmtId="0" fontId="3" fillId="0" borderId="85" xfId="0" applyFont="1" applyBorder="1" applyAlignment="1">
      <alignment horizontal="center" vertical="center" wrapText="1"/>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14" fontId="9" fillId="2" borderId="86" xfId="0" applyNumberFormat="1" applyFont="1" applyFill="1" applyBorder="1" applyAlignment="1" applyProtection="1">
      <alignment horizontal="center" vertical="center"/>
      <protection locked="0"/>
    </xf>
    <xf numFmtId="0" fontId="3" fillId="0" borderId="103"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107" xfId="0" applyFont="1" applyBorder="1" applyAlignment="1">
      <alignment horizontal="center" vertical="center" wrapText="1"/>
    </xf>
    <xf numFmtId="0" fontId="3" fillId="2" borderId="108" xfId="0" applyFont="1" applyFill="1" applyBorder="1" applyAlignment="1">
      <alignment horizontal="center" vertical="center" wrapText="1"/>
    </xf>
    <xf numFmtId="0" fontId="12" fillId="0" borderId="0" xfId="0" applyFont="1" applyAlignment="1">
      <alignment horizontal="left" vertical="center"/>
    </xf>
    <xf numFmtId="180" fontId="12" fillId="0" borderId="0" xfId="0" applyNumberFormat="1"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left" vertical="center"/>
    </xf>
    <xf numFmtId="180" fontId="13" fillId="12" borderId="0" xfId="0" applyNumberFormat="1" applyFont="1" applyFill="1" applyAlignment="1">
      <alignment horizontal="center" vertical="center"/>
    </xf>
    <xf numFmtId="180" fontId="12" fillId="2" borderId="0" xfId="0" applyNumberFormat="1" applyFont="1" applyFill="1" applyAlignment="1">
      <alignment horizontal="center" vertical="center"/>
    </xf>
    <xf numFmtId="0" fontId="15" fillId="0" borderId="111" xfId="0" applyFont="1" applyBorder="1" applyAlignment="1">
      <alignment horizontal="center" vertical="center"/>
    </xf>
    <xf numFmtId="0" fontId="16" fillId="0" borderId="0" xfId="0" applyFont="1">
      <alignment vertical="center"/>
    </xf>
    <xf numFmtId="180" fontId="16" fillId="0" borderId="73" xfId="0" applyNumberFormat="1" applyFont="1" applyBorder="1" applyAlignment="1">
      <alignment horizontal="center" vertical="center"/>
    </xf>
    <xf numFmtId="0" fontId="16" fillId="0" borderId="75" xfId="0" applyFont="1" applyBorder="1" applyAlignment="1">
      <alignment horizontal="center" vertical="center"/>
    </xf>
    <xf numFmtId="0" fontId="16" fillId="0" borderId="0" xfId="0" applyFont="1" applyAlignment="1">
      <alignment horizontal="right" vertical="center" indent="1"/>
    </xf>
    <xf numFmtId="0" fontId="16" fillId="0" borderId="0" xfId="0" applyFont="1" applyAlignment="1">
      <alignment horizontal="left" vertical="center" indent="1"/>
    </xf>
    <xf numFmtId="0" fontId="8" fillId="2" borderId="110" xfId="0" applyFont="1" applyFill="1" applyBorder="1" applyAlignment="1">
      <alignment horizontal="center" vertical="center"/>
    </xf>
    <xf numFmtId="0" fontId="8" fillId="2" borderId="87" xfId="0" applyFont="1" applyFill="1" applyBorder="1" applyAlignment="1">
      <alignment horizontal="center" vertical="center"/>
    </xf>
    <xf numFmtId="0" fontId="17" fillId="2" borderId="112" xfId="0" applyFont="1" applyFill="1" applyBorder="1" applyAlignment="1">
      <alignment horizontal="center" vertical="center"/>
    </xf>
    <xf numFmtId="0" fontId="10" fillId="0" borderId="92" xfId="0" applyFont="1" applyBorder="1" applyAlignment="1">
      <alignment horizontal="left" vertical="center"/>
    </xf>
    <xf numFmtId="0" fontId="8" fillId="2" borderId="104" xfId="0" applyFont="1" applyFill="1" applyBorder="1" applyAlignment="1">
      <alignment horizontal="center" vertical="center"/>
    </xf>
    <xf numFmtId="0" fontId="9" fillId="2" borderId="116" xfId="0" applyFont="1" applyFill="1" applyBorder="1" applyAlignment="1" applyProtection="1">
      <alignment horizontal="left" vertical="center" wrapText="1" indent="1"/>
      <protection locked="0"/>
    </xf>
    <xf numFmtId="38" fontId="0" fillId="0" borderId="57" xfId="1" applyFont="1" applyFill="1" applyBorder="1" applyAlignment="1" applyProtection="1">
      <alignment horizontal="right" vertical="center" indent="1"/>
    </xf>
    <xf numFmtId="0" fontId="9" fillId="2" borderId="113" xfId="0" applyFont="1" applyFill="1" applyBorder="1" applyAlignment="1" applyProtection="1">
      <alignment horizontal="left" vertical="center" wrapText="1" indent="1"/>
      <protection locked="0"/>
    </xf>
    <xf numFmtId="0" fontId="8" fillId="0" borderId="92" xfId="0" applyFont="1" applyBorder="1">
      <alignment vertical="center"/>
    </xf>
    <xf numFmtId="0" fontId="3" fillId="2" borderId="86" xfId="0" applyFont="1" applyFill="1" applyBorder="1" applyAlignment="1">
      <alignment horizontal="center" vertical="center"/>
    </xf>
    <xf numFmtId="0" fontId="3" fillId="0" borderId="124" xfId="0" applyFont="1" applyBorder="1" applyAlignment="1">
      <alignment horizontal="center" vertical="center" wrapText="1"/>
    </xf>
    <xf numFmtId="0" fontId="3" fillId="0" borderId="125" xfId="0" applyFont="1" applyBorder="1" applyAlignment="1">
      <alignment horizontal="center" vertical="center"/>
    </xf>
    <xf numFmtId="0" fontId="3" fillId="0" borderId="121" xfId="0" applyFont="1" applyBorder="1" applyAlignment="1">
      <alignment horizontal="center" vertical="center"/>
    </xf>
    <xf numFmtId="0" fontId="3" fillId="0" borderId="107" xfId="0" applyFont="1" applyBorder="1" applyAlignment="1">
      <alignment horizontal="center" vertical="center"/>
    </xf>
    <xf numFmtId="0" fontId="3" fillId="2" borderId="87" xfId="0" applyFont="1" applyFill="1" applyBorder="1" applyAlignment="1">
      <alignment horizontal="center" vertical="center" wrapText="1"/>
    </xf>
    <xf numFmtId="0" fontId="3" fillId="0" borderId="105" xfId="0" applyFont="1" applyBorder="1" applyAlignment="1">
      <alignment horizontal="center" vertical="center"/>
    </xf>
    <xf numFmtId="0" fontId="3" fillId="0" borderId="130" xfId="0" applyFont="1" applyBorder="1" applyAlignment="1">
      <alignment horizontal="center" vertical="center"/>
    </xf>
    <xf numFmtId="0" fontId="3" fillId="0" borderId="104" xfId="0" applyFont="1" applyBorder="1" applyAlignment="1">
      <alignment horizontal="center" vertical="center"/>
    </xf>
    <xf numFmtId="0" fontId="3" fillId="0" borderId="116" xfId="0" applyFont="1" applyBorder="1" applyAlignment="1">
      <alignment horizontal="center" vertical="center"/>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10" fillId="0" borderId="92" xfId="0" applyFont="1" applyBorder="1">
      <alignment vertical="center"/>
    </xf>
    <xf numFmtId="0" fontId="3" fillId="0" borderId="116" xfId="0" applyFont="1" applyBorder="1" applyAlignment="1">
      <alignment horizontal="center" vertical="center" wrapText="1"/>
    </xf>
    <xf numFmtId="0" fontId="3" fillId="0" borderId="138" xfId="0" applyFont="1" applyBorder="1" applyAlignment="1">
      <alignment horizontal="center" vertical="center" wrapText="1"/>
    </xf>
    <xf numFmtId="0" fontId="3" fillId="5" borderId="46" xfId="0" applyFont="1" applyFill="1" applyBorder="1" applyAlignment="1">
      <alignment horizontal="center" vertical="center"/>
    </xf>
    <xf numFmtId="0" fontId="3" fillId="5" borderId="53" xfId="0" applyFont="1" applyFill="1" applyBorder="1" applyAlignment="1">
      <alignment horizontal="center" vertical="center" wrapText="1"/>
    </xf>
    <xf numFmtId="38" fontId="0" fillId="0" borderId="11" xfId="1" applyFont="1" applyFill="1" applyBorder="1" applyAlignment="1" applyProtection="1">
      <alignment horizontal="center" vertical="center"/>
    </xf>
    <xf numFmtId="0" fontId="0" fillId="0" borderId="0" xfId="0" applyFont="1" applyAlignment="1">
      <alignment horizontal="center" vertical="center"/>
    </xf>
    <xf numFmtId="0" fontId="3" fillId="3" borderId="43" xfId="0" applyFont="1" applyFill="1" applyBorder="1" applyAlignment="1">
      <alignment horizontal="center" vertical="center" wrapText="1"/>
    </xf>
    <xf numFmtId="0" fontId="0" fillId="0" borderId="0" xfId="0" applyFont="1">
      <alignment vertical="center"/>
    </xf>
    <xf numFmtId="0" fontId="3" fillId="0" borderId="0" xfId="0" applyFont="1">
      <alignment vertical="center"/>
    </xf>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0" fillId="0" borderId="36" xfId="0" applyFont="1" applyBorder="1" applyAlignment="1">
      <alignment horizontal="center" vertical="center" wrapText="1"/>
    </xf>
    <xf numFmtId="0" fontId="0" fillId="2" borderId="37"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0" borderId="38" xfId="0" applyFont="1" applyBorder="1" applyAlignment="1">
      <alignment horizontal="center" vertical="center" wrapText="1"/>
    </xf>
    <xf numFmtId="0" fontId="0" fillId="0" borderId="35" xfId="0" applyFont="1" applyBorder="1" applyAlignment="1">
      <alignment horizontal="center" vertical="center" wrapText="1"/>
    </xf>
    <xf numFmtId="0" fontId="0" fillId="2" borderId="35"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0" borderId="41" xfId="0" applyFont="1" applyBorder="1" applyAlignment="1">
      <alignment horizontal="center" vertical="center" wrapText="1"/>
    </xf>
    <xf numFmtId="0" fontId="0" fillId="2" borderId="37"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4" xfId="0" applyFont="1" applyBorder="1" applyAlignment="1">
      <alignment horizontal="center" vertical="center" wrapText="1"/>
    </xf>
    <xf numFmtId="0" fontId="0" fillId="2" borderId="40" xfId="0" applyFont="1" applyFill="1" applyBorder="1" applyAlignment="1">
      <alignment horizontal="center" vertical="center" wrapText="1"/>
    </xf>
    <xf numFmtId="0" fontId="0" fillId="0" borderId="39" xfId="0" applyFont="1" applyBorder="1" applyAlignment="1">
      <alignment horizontal="center" vertical="center" wrapText="1"/>
    </xf>
    <xf numFmtId="0" fontId="0" fillId="2" borderId="42" xfId="0" applyFont="1" applyFill="1" applyBorder="1" applyAlignment="1">
      <alignment horizontal="center" vertical="center" wrapText="1"/>
    </xf>
    <xf numFmtId="0" fontId="0" fillId="0" borderId="0" xfId="0" applyFont="1" applyAlignment="1" applyProtection="1">
      <alignment horizontal="right" vertical="center" indent="1"/>
      <protection locked="0"/>
    </xf>
    <xf numFmtId="176" fontId="0" fillId="0" borderId="24" xfId="0" applyNumberFormat="1" applyFont="1" applyBorder="1" applyAlignment="1" applyProtection="1">
      <alignment horizontal="center" vertical="center" wrapText="1"/>
      <protection locked="0"/>
    </xf>
    <xf numFmtId="176" fontId="0" fillId="0" borderId="23" xfId="0" applyNumberFormat="1" applyFont="1" applyBorder="1" applyAlignment="1" applyProtection="1">
      <alignment horizontal="center" vertical="center" wrapText="1"/>
    </xf>
    <xf numFmtId="0" fontId="0" fillId="0" borderId="21" xfId="0" applyFont="1" applyBorder="1" applyAlignment="1" applyProtection="1">
      <alignment horizontal="left" vertical="center" indent="1"/>
      <protection locked="0"/>
    </xf>
    <xf numFmtId="0" fontId="0" fillId="0" borderId="31" xfId="0" applyFont="1" applyBorder="1" applyAlignment="1" applyProtection="1">
      <alignment horizontal="center" vertical="center"/>
    </xf>
    <xf numFmtId="0" fontId="0" fillId="0" borderId="10" xfId="0" applyFont="1" applyBorder="1" applyAlignment="1" applyProtection="1">
      <alignment horizontal="left" vertical="center" wrapText="1" indent="1"/>
    </xf>
    <xf numFmtId="0" fontId="0" fillId="0" borderId="10" xfId="0" applyFont="1" applyBorder="1" applyAlignment="1" applyProtection="1">
      <alignment horizontal="left" vertical="center" wrapText="1" indent="1"/>
      <protection locked="0"/>
    </xf>
    <xf numFmtId="0" fontId="0" fillId="0" borderId="14" xfId="0" applyFont="1" applyBorder="1" applyAlignment="1" applyProtection="1">
      <alignment horizontal="left" vertical="center" wrapText="1" indent="1"/>
      <protection locked="0"/>
    </xf>
    <xf numFmtId="0" fontId="0" fillId="0" borderId="13" xfId="0" applyFont="1" applyBorder="1" applyAlignment="1" applyProtection="1">
      <alignment horizontal="center" vertical="center"/>
      <protection locked="0"/>
    </xf>
    <xf numFmtId="176" fontId="0" fillId="0" borderId="14" xfId="0" applyNumberFormat="1" applyFont="1" applyBorder="1" applyAlignment="1" applyProtection="1">
      <alignment horizontal="right" vertical="center" indent="1"/>
    </xf>
    <xf numFmtId="14" fontId="0" fillId="0" borderId="10" xfId="0" applyNumberFormat="1" applyFont="1" applyBorder="1" applyAlignment="1" applyProtection="1">
      <alignment horizontal="center" vertical="center"/>
      <protection locked="0"/>
    </xf>
    <xf numFmtId="14" fontId="0" fillId="0" borderId="12" xfId="0" applyNumberFormat="1" applyFont="1" applyBorder="1" applyAlignment="1" applyProtection="1">
      <alignment horizontal="center" vertical="center" shrinkToFit="1"/>
      <protection locked="0"/>
    </xf>
    <xf numFmtId="14" fontId="0" fillId="0" borderId="11" xfId="0" applyNumberFormat="1" applyFont="1" applyBorder="1" applyAlignment="1" applyProtection="1">
      <alignment horizontal="center" vertical="center" shrinkToFit="1"/>
      <protection locked="0"/>
    </xf>
    <xf numFmtId="178" fontId="0" fillId="0" borderId="11" xfId="0" applyNumberFormat="1" applyFont="1" applyBorder="1" applyAlignment="1" applyProtection="1">
      <alignment horizontal="center" vertical="center"/>
    </xf>
    <xf numFmtId="178" fontId="0" fillId="0" borderId="11" xfId="0" applyNumberFormat="1" applyFont="1" applyBorder="1" applyAlignment="1" applyProtection="1">
      <alignment horizontal="center" vertical="center"/>
      <protection locked="0"/>
    </xf>
    <xf numFmtId="178" fontId="0" fillId="0" borderId="14" xfId="0" applyNumberFormat="1" applyFont="1" applyBorder="1" applyAlignment="1" applyProtection="1">
      <alignment horizontal="center" vertical="center"/>
      <protection locked="0"/>
    </xf>
    <xf numFmtId="179" fontId="0" fillId="0" borderId="22" xfId="0" applyNumberFormat="1" applyFont="1" applyBorder="1" applyAlignment="1" applyProtection="1">
      <alignment horizontal="right" vertical="center" indent="1"/>
    </xf>
    <xf numFmtId="179" fontId="0" fillId="0" borderId="15" xfId="0" applyNumberFormat="1" applyFont="1" applyBorder="1" applyAlignment="1" applyProtection="1">
      <alignment horizontal="right" vertical="center" indent="1"/>
    </xf>
    <xf numFmtId="179" fontId="0" fillId="0" borderId="15" xfId="0" applyNumberFormat="1" applyFont="1" applyBorder="1" applyAlignment="1" applyProtection="1">
      <alignment horizontal="right" vertical="center" indent="1"/>
      <protection locked="0"/>
    </xf>
    <xf numFmtId="179" fontId="0" fillId="0" borderId="21" xfId="0" applyNumberFormat="1" applyFont="1" applyBorder="1" applyAlignment="1" applyProtection="1">
      <alignment horizontal="right" vertical="center" indent="1"/>
    </xf>
    <xf numFmtId="179" fontId="0" fillId="0" borderId="16" xfId="0" applyNumberFormat="1" applyFont="1" applyBorder="1" applyAlignment="1" applyProtection="1">
      <alignment horizontal="right" vertical="center" indent="1"/>
      <protection locked="0"/>
    </xf>
    <xf numFmtId="179" fontId="0" fillId="0" borderId="20" xfId="0" applyNumberFormat="1" applyFont="1" applyBorder="1" applyAlignment="1" applyProtection="1">
      <alignment horizontal="right" vertical="center" indent="1"/>
    </xf>
    <xf numFmtId="179" fontId="0" fillId="0" borderId="31" xfId="0" applyNumberFormat="1" applyFont="1" applyBorder="1" applyAlignment="1" applyProtection="1">
      <alignment horizontal="right" vertical="center" indent="1"/>
      <protection locked="0"/>
    </xf>
    <xf numFmtId="179" fontId="0" fillId="0" borderId="30" xfId="0" applyNumberFormat="1" applyFont="1" applyBorder="1" applyAlignment="1" applyProtection="1">
      <alignment horizontal="right" vertical="center" indent="1"/>
      <protection locked="0"/>
    </xf>
    <xf numFmtId="179" fontId="0" fillId="0" borderId="33" xfId="0" applyNumberFormat="1" applyFont="1" applyBorder="1" applyAlignment="1" applyProtection="1">
      <alignment horizontal="right" vertical="center" indent="1"/>
    </xf>
    <xf numFmtId="179" fontId="0" fillId="0" borderId="30" xfId="0" applyNumberFormat="1" applyFont="1" applyBorder="1" applyAlignment="1" applyProtection="1">
      <alignment horizontal="right" vertical="center" indent="1"/>
    </xf>
    <xf numFmtId="176" fontId="0" fillId="0" borderId="26" xfId="0" applyNumberFormat="1" applyFont="1" applyBorder="1" applyAlignment="1" applyProtection="1">
      <alignment horizontal="center" vertical="center" wrapText="1"/>
      <protection locked="0"/>
    </xf>
    <xf numFmtId="0" fontId="0" fillId="0" borderId="12" xfId="0" applyFont="1" applyBorder="1" applyAlignment="1" applyProtection="1">
      <alignment horizontal="center" vertical="center"/>
    </xf>
    <xf numFmtId="0" fontId="0" fillId="0" borderId="15" xfId="0" applyFont="1" applyBorder="1" applyAlignment="1" applyProtection="1">
      <alignment horizontal="left" vertical="center" wrapText="1" indent="1"/>
      <protection locked="0"/>
    </xf>
    <xf numFmtId="0" fontId="0" fillId="0" borderId="21" xfId="0" applyFont="1" applyBorder="1" applyAlignment="1" applyProtection="1">
      <alignment horizontal="left" vertical="center" wrapText="1" indent="1"/>
      <protection locked="0"/>
    </xf>
    <xf numFmtId="0" fontId="0" fillId="0" borderId="25" xfId="0" applyFont="1" applyBorder="1" applyAlignment="1" applyProtection="1">
      <alignment horizontal="center" vertical="center"/>
      <protection locked="0"/>
    </xf>
    <xf numFmtId="178" fontId="0" fillId="0" borderId="20" xfId="0" applyNumberFormat="1" applyFont="1" applyBorder="1" applyAlignment="1" applyProtection="1">
      <alignment horizontal="center" vertical="center"/>
    </xf>
    <xf numFmtId="178" fontId="0" fillId="0" borderId="20" xfId="0" applyNumberFormat="1" applyFont="1" applyBorder="1" applyAlignment="1" applyProtection="1">
      <alignment horizontal="center" vertical="center"/>
      <protection locked="0"/>
    </xf>
    <xf numFmtId="178" fontId="0" fillId="0" borderId="21" xfId="0" applyNumberFormat="1" applyFont="1" applyBorder="1" applyAlignment="1" applyProtection="1">
      <alignment horizontal="center" vertical="center"/>
      <protection locked="0"/>
    </xf>
    <xf numFmtId="179" fontId="0" fillId="0" borderId="22" xfId="0" applyNumberFormat="1" applyFont="1" applyBorder="1" applyAlignment="1" applyProtection="1">
      <alignment horizontal="right" vertical="center" indent="1"/>
      <protection locked="0"/>
    </xf>
    <xf numFmtId="179" fontId="0" fillId="0" borderId="13" xfId="0" applyNumberFormat="1" applyFont="1" applyBorder="1" applyAlignment="1" applyProtection="1">
      <alignment horizontal="right" vertical="center" indent="1"/>
    </xf>
    <xf numFmtId="179" fontId="0" fillId="0" borderId="10" xfId="0" applyNumberFormat="1" applyFont="1" applyBorder="1" applyAlignment="1" applyProtection="1">
      <alignment horizontal="right" vertical="center" indent="1"/>
    </xf>
    <xf numFmtId="179" fontId="0" fillId="0" borderId="14" xfId="0" applyNumberFormat="1" applyFont="1" applyBorder="1" applyAlignment="1" applyProtection="1">
      <alignment horizontal="right" vertical="center" indent="1"/>
    </xf>
    <xf numFmtId="176" fontId="0" fillId="0" borderId="21" xfId="0" applyNumberFormat="1" applyFont="1" applyBorder="1" applyAlignment="1" applyProtection="1">
      <alignment horizontal="left" vertical="center" indent="1"/>
      <protection locked="0"/>
    </xf>
    <xf numFmtId="14" fontId="0" fillId="0" borderId="15" xfId="0" applyNumberFormat="1" applyFont="1" applyBorder="1" applyAlignment="1" applyProtection="1">
      <alignment horizontal="center" vertical="center"/>
      <protection locked="0"/>
    </xf>
    <xf numFmtId="14" fontId="0" fillId="0" borderId="22" xfId="0" applyNumberFormat="1" applyFont="1" applyBorder="1" applyAlignment="1" applyProtection="1">
      <alignment horizontal="center" vertical="center" shrinkToFit="1"/>
      <protection locked="0"/>
    </xf>
    <xf numFmtId="176" fontId="0" fillId="0" borderId="59" xfId="0" applyNumberFormat="1" applyFont="1" applyBorder="1" applyAlignment="1" applyProtection="1">
      <alignment horizontal="left" vertical="center" indent="1"/>
      <protection locked="0"/>
    </xf>
    <xf numFmtId="176" fontId="0" fillId="0" borderId="148" xfId="0" applyNumberFormat="1" applyFont="1" applyBorder="1" applyAlignment="1" applyProtection="1">
      <alignment horizontal="left" vertical="center" indent="1"/>
      <protection locked="0"/>
    </xf>
    <xf numFmtId="0" fontId="0" fillId="0" borderId="13" xfId="0" applyFont="1" applyBorder="1" applyAlignment="1" applyProtection="1">
      <alignment horizontal="center" vertical="center"/>
    </xf>
    <xf numFmtId="14" fontId="0" fillId="0" borderId="20" xfId="0" applyNumberFormat="1" applyFont="1" applyBorder="1" applyAlignment="1" applyProtection="1">
      <alignment horizontal="center" vertical="center" shrinkToFit="1"/>
      <protection locked="0"/>
    </xf>
    <xf numFmtId="0" fontId="0" fillId="0" borderId="14" xfId="0" applyFont="1" applyBorder="1" applyAlignment="1" applyProtection="1">
      <alignment horizontal="left" vertical="center" indent="1"/>
      <protection locked="0"/>
    </xf>
    <xf numFmtId="178" fontId="0" fillId="0" borderId="15" xfId="0" applyNumberFormat="1" applyFont="1" applyBorder="1" applyAlignment="1" applyProtection="1">
      <alignment horizontal="center" vertical="center"/>
    </xf>
    <xf numFmtId="0" fontId="0" fillId="0" borderId="149" xfId="0" applyFont="1" applyBorder="1" applyAlignment="1" applyProtection="1">
      <alignment horizontal="left" vertical="center" indent="1"/>
      <protection locked="0"/>
    </xf>
    <xf numFmtId="0" fontId="0" fillId="0" borderId="150" xfId="0" applyFont="1" applyBorder="1" applyAlignment="1" applyProtection="1">
      <alignment horizontal="center" vertical="center"/>
    </xf>
    <xf numFmtId="0" fontId="0" fillId="0" borderId="149" xfId="0" applyFont="1" applyBorder="1" applyAlignment="1" applyProtection="1">
      <alignment horizontal="left" vertical="center" wrapText="1" indent="1"/>
      <protection locked="0"/>
    </xf>
    <xf numFmtId="0" fontId="0" fillId="0" borderId="150" xfId="0" applyFont="1" applyBorder="1" applyAlignment="1" applyProtection="1">
      <alignment horizontal="center" vertical="center"/>
      <protection locked="0"/>
    </xf>
    <xf numFmtId="179" fontId="0" fillId="0" borderId="17" xfId="0" applyNumberFormat="1" applyFont="1" applyBorder="1" applyAlignment="1" applyProtection="1">
      <alignment horizontal="right" vertical="center" indent="1"/>
    </xf>
    <xf numFmtId="179" fontId="0" fillId="0" borderId="19" xfId="0" applyNumberFormat="1" applyFont="1" applyBorder="1" applyAlignment="1" applyProtection="1">
      <alignment horizontal="right" vertical="center" indent="1"/>
      <protection locked="0"/>
    </xf>
    <xf numFmtId="179" fontId="0" fillId="0" borderId="18" xfId="0" applyNumberFormat="1" applyFont="1" applyBorder="1" applyAlignment="1" applyProtection="1">
      <alignment horizontal="right" vertical="center" indent="1"/>
      <protection locked="0"/>
    </xf>
    <xf numFmtId="176" fontId="0" fillId="0" borderId="4" xfId="0" applyNumberFormat="1" applyFont="1" applyBorder="1" applyAlignment="1" applyProtection="1">
      <alignment horizontal="right" vertical="center"/>
      <protection locked="0"/>
    </xf>
    <xf numFmtId="176" fontId="0" fillId="0" borderId="8" xfId="0" applyNumberFormat="1" applyFont="1" applyBorder="1" applyAlignment="1" applyProtection="1">
      <alignment horizontal="right" vertical="center"/>
      <protection locked="0"/>
    </xf>
    <xf numFmtId="0" fontId="0" fillId="0" borderId="8" xfId="0" applyFont="1" applyBorder="1" applyAlignment="1" applyProtection="1">
      <alignment horizontal="right" vertical="center" wrapText="1"/>
      <protection locked="0"/>
    </xf>
    <xf numFmtId="0" fontId="0" fillId="0" borderId="8" xfId="0" applyFont="1" applyBorder="1" applyAlignment="1" applyProtection="1">
      <alignment horizontal="right" vertical="center"/>
      <protection locked="0"/>
    </xf>
    <xf numFmtId="177" fontId="0" fillId="0" borderId="8" xfId="0" applyNumberFormat="1" applyFont="1" applyBorder="1" applyAlignment="1" applyProtection="1">
      <alignment horizontal="right" vertical="center" shrinkToFit="1"/>
      <protection locked="0"/>
    </xf>
    <xf numFmtId="0" fontId="0" fillId="0" borderId="1" xfId="0" applyFont="1" applyBorder="1" applyAlignment="1" applyProtection="1">
      <alignment horizontal="right" vertical="center"/>
      <protection locked="0"/>
    </xf>
    <xf numFmtId="179" fontId="0" fillId="0" borderId="3" xfId="0" applyNumberFormat="1" applyFont="1" applyBorder="1" applyAlignment="1" applyProtection="1">
      <alignment horizontal="right" vertical="center" indent="1"/>
    </xf>
    <xf numFmtId="179" fontId="0" fillId="0" borderId="6" xfId="0" applyNumberFormat="1" applyFont="1" applyBorder="1" applyAlignment="1" applyProtection="1">
      <alignment horizontal="right" vertical="center" indent="1"/>
    </xf>
    <xf numFmtId="179" fontId="0" fillId="0" borderId="2" xfId="0" applyNumberFormat="1" applyFont="1" applyBorder="1" applyAlignment="1" applyProtection="1">
      <alignment horizontal="right" vertical="center" indent="1"/>
    </xf>
    <xf numFmtId="179" fontId="0" fillId="0" borderId="5" xfId="0" applyNumberFormat="1" applyFont="1" applyBorder="1" applyAlignment="1" applyProtection="1">
      <alignment horizontal="right" vertical="center" indent="1"/>
    </xf>
    <xf numFmtId="179" fontId="0" fillId="0" borderId="7" xfId="0" applyNumberFormat="1" applyFont="1" applyBorder="1" applyAlignment="1" applyProtection="1">
      <alignment horizontal="right" vertical="center" indent="1"/>
    </xf>
    <xf numFmtId="179" fontId="0" fillId="0" borderId="4" xfId="0" applyNumberFormat="1" applyFont="1" applyBorder="1" applyAlignment="1" applyProtection="1">
      <alignment horizontal="right" vertical="center" indent="1"/>
    </xf>
    <xf numFmtId="176" fontId="0" fillId="0" borderId="147" xfId="0" applyNumberFormat="1" applyFont="1" applyBorder="1" applyAlignment="1" applyProtection="1">
      <alignment horizontal="center" vertical="center" wrapText="1"/>
      <protection locked="0"/>
    </xf>
    <xf numFmtId="0" fontId="8" fillId="6" borderId="94" xfId="0" applyFont="1" applyFill="1" applyBorder="1" applyAlignment="1">
      <alignment horizontal="center" vertical="center"/>
    </xf>
    <xf numFmtId="0" fontId="3" fillId="6" borderId="43" xfId="0" applyFont="1" applyFill="1" applyBorder="1" applyAlignment="1">
      <alignment horizontal="center" vertical="center" wrapText="1"/>
    </xf>
    <xf numFmtId="14" fontId="0" fillId="0" borderId="31" xfId="0" applyNumberFormat="1" applyFont="1" applyBorder="1" applyAlignment="1" applyProtection="1">
      <alignment horizontal="center" vertical="center"/>
      <protection locked="0"/>
    </xf>
    <xf numFmtId="14" fontId="0" fillId="0" borderId="30" xfId="0" applyNumberFormat="1" applyFont="1" applyBorder="1" applyAlignment="1" applyProtection="1">
      <alignment horizontal="center" vertical="center"/>
      <protection locked="0"/>
    </xf>
    <xf numFmtId="38" fontId="0" fillId="0" borderId="155" xfId="1" applyFont="1" applyFill="1" applyBorder="1" applyAlignment="1" applyProtection="1">
      <alignment horizontal="center" vertical="center"/>
    </xf>
    <xf numFmtId="14" fontId="0" fillId="0" borderId="33" xfId="0" applyNumberFormat="1" applyFont="1" applyBorder="1" applyAlignment="1" applyProtection="1">
      <alignment horizontal="center" vertical="center"/>
      <protection locked="0"/>
    </xf>
    <xf numFmtId="176" fontId="0" fillId="0" borderId="146" xfId="0" applyNumberFormat="1" applyFont="1" applyBorder="1" applyAlignment="1" applyProtection="1">
      <alignment horizontal="center" vertical="center" wrapText="1"/>
      <protection locked="0"/>
    </xf>
    <xf numFmtId="176" fontId="0" fillId="0" borderId="156" xfId="0" applyNumberFormat="1" applyFont="1" applyBorder="1" applyAlignment="1" applyProtection="1">
      <alignment horizontal="center" vertical="center" wrapText="1"/>
    </xf>
    <xf numFmtId="0" fontId="0" fillId="0" borderId="33" xfId="0" applyFont="1" applyBorder="1" applyAlignment="1" applyProtection="1">
      <alignment horizontal="left" vertical="center" indent="1"/>
      <protection locked="0"/>
    </xf>
    <xf numFmtId="0" fontId="0" fillId="0" borderId="30" xfId="0" applyFont="1" applyBorder="1" applyAlignment="1" applyProtection="1">
      <alignment horizontal="left" vertical="center" wrapText="1" indent="1"/>
    </xf>
    <xf numFmtId="0" fontId="0" fillId="0" borderId="30" xfId="0" applyFont="1" applyBorder="1" applyAlignment="1" applyProtection="1">
      <alignment horizontal="left" vertical="center" wrapText="1" indent="1"/>
      <protection locked="0"/>
    </xf>
    <xf numFmtId="0" fontId="0" fillId="0" borderId="33" xfId="0" applyFont="1" applyBorder="1" applyAlignment="1" applyProtection="1">
      <alignment horizontal="left" vertical="center" wrapText="1" indent="1"/>
      <protection locked="0"/>
    </xf>
    <xf numFmtId="0" fontId="0" fillId="0" borderId="32" xfId="0" applyFont="1" applyBorder="1" applyAlignment="1" applyProtection="1">
      <alignment horizontal="center" vertical="center"/>
      <protection locked="0"/>
    </xf>
    <xf numFmtId="176" fontId="0" fillId="0" borderId="33" xfId="0" applyNumberFormat="1" applyFont="1" applyBorder="1" applyAlignment="1" applyProtection="1">
      <alignment horizontal="right" vertical="center" indent="1"/>
    </xf>
    <xf numFmtId="14" fontId="0" fillId="0" borderId="31" xfId="0" applyNumberFormat="1" applyFont="1" applyBorder="1" applyAlignment="1" applyProtection="1">
      <alignment horizontal="center" vertical="center" shrinkToFit="1"/>
      <protection locked="0"/>
    </xf>
    <xf numFmtId="14" fontId="0" fillId="0" borderId="155" xfId="0" applyNumberFormat="1" applyFont="1" applyBorder="1" applyAlignment="1" applyProtection="1">
      <alignment horizontal="center" vertical="center" shrinkToFit="1"/>
      <protection locked="0"/>
    </xf>
    <xf numFmtId="178" fontId="0" fillId="0" borderId="155" xfId="0" applyNumberFormat="1" applyFont="1" applyBorder="1" applyAlignment="1" applyProtection="1">
      <alignment horizontal="center" vertical="center"/>
    </xf>
    <xf numFmtId="178" fontId="0" fillId="0" borderId="155" xfId="0" applyNumberFormat="1" applyFont="1" applyBorder="1" applyAlignment="1" applyProtection="1">
      <alignment horizontal="center" vertical="center"/>
      <protection locked="0"/>
    </xf>
    <xf numFmtId="178" fontId="0" fillId="0" borderId="33" xfId="0" applyNumberFormat="1" applyFont="1" applyBorder="1" applyAlignment="1" applyProtection="1">
      <alignment horizontal="center" vertical="center"/>
      <protection locked="0"/>
    </xf>
    <xf numFmtId="179" fontId="0" fillId="0" borderId="31" xfId="0" applyNumberFormat="1" applyFont="1" applyBorder="1" applyAlignment="1" applyProtection="1">
      <alignment horizontal="right" vertical="center" indent="1"/>
    </xf>
    <xf numFmtId="179" fontId="0" fillId="0" borderId="157" xfId="0" applyNumberFormat="1" applyFont="1" applyBorder="1" applyAlignment="1" applyProtection="1">
      <alignment horizontal="right" vertical="center" indent="1"/>
      <protection locked="0"/>
    </xf>
    <xf numFmtId="179" fontId="0" fillId="0" borderId="155" xfId="0" applyNumberFormat="1" applyFont="1" applyBorder="1" applyAlignment="1" applyProtection="1">
      <alignment horizontal="right" vertical="center" indent="1"/>
    </xf>
    <xf numFmtId="0" fontId="3" fillId="5" borderId="56"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59" xfId="0" applyFont="1" applyFill="1" applyBorder="1" applyAlignment="1">
      <alignment horizontal="center" vertical="center"/>
    </xf>
    <xf numFmtId="0" fontId="3" fillId="5" borderId="43" xfId="0" applyFont="1" applyFill="1" applyBorder="1" applyAlignment="1">
      <alignment horizontal="center" vertical="center"/>
    </xf>
    <xf numFmtId="0" fontId="3" fillId="4" borderId="46" xfId="0" applyFont="1" applyFill="1" applyBorder="1" applyAlignment="1">
      <alignment horizontal="center" vertical="center" wrapText="1"/>
    </xf>
    <xf numFmtId="0" fontId="18" fillId="2" borderId="65" xfId="0" applyFont="1" applyFill="1" applyBorder="1" applyAlignment="1" applyProtection="1">
      <alignment horizontal="center" vertical="center" wrapText="1"/>
      <protection locked="0"/>
    </xf>
    <xf numFmtId="0" fontId="18" fillId="2" borderId="23"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38" fontId="3" fillId="2" borderId="84" xfId="1" applyFont="1" applyFill="1" applyBorder="1" applyAlignment="1" applyProtection="1">
      <alignment horizontal="center" vertical="center"/>
    </xf>
    <xf numFmtId="38" fontId="3" fillId="2" borderId="83" xfId="1" applyFont="1" applyFill="1" applyBorder="1" applyAlignment="1" applyProtection="1">
      <alignment horizontal="center" vertical="center"/>
    </xf>
    <xf numFmtId="38" fontId="3" fillId="2" borderId="86" xfId="1" applyFont="1" applyFill="1" applyBorder="1" applyAlignment="1" applyProtection="1">
      <alignment horizontal="center" vertical="center"/>
    </xf>
    <xf numFmtId="0" fontId="3" fillId="0" borderId="158" xfId="0" applyFont="1" applyBorder="1" applyAlignment="1">
      <alignment horizontal="center" vertical="center" wrapText="1"/>
    </xf>
    <xf numFmtId="0" fontId="3" fillId="0" borderId="159" xfId="0" applyFont="1" applyBorder="1" applyAlignment="1">
      <alignment horizontal="center" vertical="center" wrapText="1"/>
    </xf>
    <xf numFmtId="0" fontId="3" fillId="0" borderId="160" xfId="0" applyFont="1" applyBorder="1" applyAlignment="1">
      <alignment horizontal="center" vertical="center" wrapText="1"/>
    </xf>
    <xf numFmtId="0" fontId="3" fillId="0" borderId="161" xfId="0" applyFont="1" applyBorder="1" applyAlignment="1">
      <alignment horizontal="center" vertical="center" wrapText="1"/>
    </xf>
    <xf numFmtId="0" fontId="3" fillId="0" borderId="162" xfId="0" applyFont="1" applyBorder="1" applyAlignment="1">
      <alignment horizontal="center" vertical="center" wrapText="1"/>
    </xf>
    <xf numFmtId="0" fontId="3" fillId="0" borderId="163" xfId="0" applyFont="1" applyBorder="1" applyAlignment="1">
      <alignment horizontal="center" vertical="center" wrapText="1"/>
    </xf>
    <xf numFmtId="0" fontId="3" fillId="4" borderId="44" xfId="0" applyFont="1" applyFill="1" applyBorder="1" applyAlignment="1">
      <alignment horizontal="left" vertical="center" wrapText="1" indent="2"/>
    </xf>
    <xf numFmtId="0" fontId="3" fillId="4" borderId="45" xfId="0" applyFont="1" applyFill="1" applyBorder="1" applyAlignment="1">
      <alignment horizontal="center" vertical="center"/>
    </xf>
    <xf numFmtId="0" fontId="0" fillId="0" borderId="146" xfId="0" applyFont="1" applyBorder="1" applyAlignment="1" applyProtection="1">
      <alignment horizontal="left" vertical="center" wrapText="1" indent="1" shrinkToFit="1"/>
      <protection locked="0"/>
    </xf>
    <xf numFmtId="0" fontId="0" fillId="0" borderId="24" xfId="0" applyFont="1" applyBorder="1" applyAlignment="1" applyProtection="1">
      <alignment horizontal="left" vertical="center" wrapText="1" indent="1" shrinkToFit="1"/>
      <protection locked="0"/>
    </xf>
    <xf numFmtId="176" fontId="0" fillId="0" borderId="144" xfId="0" applyNumberFormat="1" applyFont="1" applyBorder="1" applyAlignment="1">
      <alignment horizontal="center" vertical="center" wrapText="1"/>
    </xf>
    <xf numFmtId="176" fontId="0" fillId="4" borderId="99" xfId="0" applyNumberFormat="1" applyFont="1" applyFill="1" applyBorder="1" applyAlignment="1">
      <alignment horizontal="center" vertical="center" wrapText="1"/>
    </xf>
    <xf numFmtId="176" fontId="0" fillId="0" borderId="141" xfId="0" applyNumberFormat="1" applyFont="1" applyBorder="1" applyAlignment="1">
      <alignment horizontal="center" vertical="center" wrapText="1"/>
    </xf>
    <xf numFmtId="176" fontId="0" fillId="10" borderId="95" xfId="0" applyNumberFormat="1" applyFont="1" applyFill="1" applyBorder="1" applyAlignment="1">
      <alignment horizontal="center" vertical="center" wrapText="1"/>
    </xf>
    <xf numFmtId="176" fontId="0" fillId="0" borderId="91" xfId="0" applyNumberFormat="1" applyFont="1" applyBorder="1" applyAlignment="1">
      <alignment horizontal="center" vertical="center" wrapText="1"/>
    </xf>
    <xf numFmtId="0" fontId="0" fillId="0" borderId="82" xfId="0" applyFont="1" applyBorder="1" applyAlignment="1">
      <alignment horizontal="center" vertical="center" wrapText="1"/>
    </xf>
    <xf numFmtId="0" fontId="0" fillId="0" borderId="82" xfId="0" applyFont="1" applyBorder="1" applyAlignment="1">
      <alignment horizontal="center" vertical="center"/>
    </xf>
    <xf numFmtId="38" fontId="3" fillId="0" borderId="131" xfId="1" applyFont="1" applyFill="1" applyBorder="1" applyAlignment="1" applyProtection="1">
      <alignment horizontal="center" vertical="center" wrapText="1"/>
    </xf>
    <xf numFmtId="0" fontId="0" fillId="0" borderId="0" xfId="0" applyFont="1" applyAlignment="1" applyProtection="1">
      <alignment horizontal="right" vertical="center"/>
    </xf>
    <xf numFmtId="0" fontId="11" fillId="8" borderId="74" xfId="0" applyFont="1" applyFill="1" applyBorder="1" applyAlignment="1">
      <alignment horizontal="center" vertical="center" wrapText="1"/>
    </xf>
    <xf numFmtId="0" fontId="3" fillId="14" borderId="73" xfId="0" applyFont="1" applyFill="1" applyBorder="1" applyAlignment="1">
      <alignment horizontal="center" vertical="center" wrapText="1"/>
    </xf>
    <xf numFmtId="0" fontId="21" fillId="9" borderId="74" xfId="0" applyFont="1" applyFill="1" applyBorder="1" applyAlignment="1">
      <alignment horizontal="center" vertical="center" wrapText="1"/>
    </xf>
    <xf numFmtId="0" fontId="3" fillId="0" borderId="57" xfId="0" applyFont="1" applyBorder="1">
      <alignment vertical="center"/>
    </xf>
    <xf numFmtId="0" fontId="9" fillId="0" borderId="94" xfId="0" applyFont="1" applyBorder="1" applyAlignment="1">
      <alignment horizontal="center" vertical="center" wrapText="1"/>
    </xf>
    <xf numFmtId="0" fontId="3" fillId="0" borderId="170" xfId="0" applyFont="1" applyBorder="1" applyAlignment="1">
      <alignment horizontal="center" vertical="center" wrapText="1"/>
    </xf>
    <xf numFmtId="0" fontId="4" fillId="2" borderId="39" xfId="0" applyFont="1" applyFill="1" applyBorder="1" applyAlignment="1">
      <alignment horizontal="center" vertical="center" wrapText="1"/>
    </xf>
    <xf numFmtId="176" fontId="0" fillId="0" borderId="31" xfId="0" applyNumberFormat="1" applyFont="1" applyBorder="1" applyAlignment="1" applyProtection="1">
      <alignment horizontal="center" vertical="center"/>
      <protection locked="0"/>
    </xf>
    <xf numFmtId="176" fontId="0" fillId="0" borderId="33" xfId="0" applyNumberFormat="1" applyFont="1" applyBorder="1" applyAlignment="1" applyProtection="1">
      <alignment horizontal="center" vertical="center"/>
      <protection locked="0"/>
    </xf>
    <xf numFmtId="176" fontId="0" fillId="0" borderId="12" xfId="0" applyNumberFormat="1" applyFont="1" applyBorder="1" applyAlignment="1" applyProtection="1">
      <alignment horizontal="center" vertical="center"/>
      <protection locked="0"/>
    </xf>
    <xf numFmtId="176" fontId="0" fillId="0" borderId="14" xfId="0" applyNumberFormat="1" applyFont="1" applyBorder="1" applyAlignment="1" applyProtection="1">
      <alignment horizontal="center" vertical="center"/>
      <protection locked="0"/>
    </xf>
    <xf numFmtId="176" fontId="0" fillId="0" borderId="3" xfId="0" applyNumberFormat="1" applyFont="1" applyBorder="1" applyAlignment="1" applyProtection="1">
      <alignment horizontal="right" vertical="center"/>
      <protection locked="0"/>
    </xf>
    <xf numFmtId="176" fontId="0" fillId="0" borderId="5" xfId="0" applyNumberFormat="1" applyFont="1" applyBorder="1" applyAlignment="1" applyProtection="1">
      <alignment horizontal="right" vertical="center"/>
      <protection locked="0"/>
    </xf>
    <xf numFmtId="181" fontId="7" fillId="0" borderId="87" xfId="0" applyNumberFormat="1" applyFont="1" applyBorder="1" applyAlignment="1">
      <alignment horizontal="right" vertical="center" indent="1"/>
    </xf>
    <xf numFmtId="181" fontId="7" fillId="0" borderId="83" xfId="0" applyNumberFormat="1" applyFont="1" applyBorder="1" applyAlignment="1">
      <alignment horizontal="right" vertical="center" indent="1"/>
    </xf>
    <xf numFmtId="181" fontId="7" fillId="0" borderId="86" xfId="0" applyNumberFormat="1" applyFont="1" applyBorder="1" applyAlignment="1">
      <alignment horizontal="right" vertical="center" indent="1"/>
    </xf>
    <xf numFmtId="181" fontId="7" fillId="0" borderId="144" xfId="0" applyNumberFormat="1" applyFont="1" applyBorder="1" applyAlignment="1">
      <alignment horizontal="right" vertical="center" indent="1"/>
    </xf>
    <xf numFmtId="181" fontId="7" fillId="4" borderId="117" xfId="0" applyNumberFormat="1" applyFont="1" applyFill="1" applyBorder="1" applyAlignment="1">
      <alignment horizontal="right" vertical="center" indent="1"/>
    </xf>
    <xf numFmtId="181" fontId="7" fillId="4" borderId="18" xfId="0" applyNumberFormat="1" applyFont="1" applyFill="1" applyBorder="1" applyAlignment="1">
      <alignment horizontal="right" vertical="center" indent="1"/>
    </xf>
    <xf numFmtId="181" fontId="7" fillId="4" borderId="118" xfId="0" applyNumberFormat="1" applyFont="1" applyFill="1" applyBorder="1" applyAlignment="1">
      <alignment horizontal="right" vertical="center" indent="1"/>
    </xf>
    <xf numFmtId="181" fontId="7" fillId="4" borderId="99" xfId="0" applyNumberFormat="1" applyFont="1" applyFill="1" applyBorder="1" applyAlignment="1">
      <alignment horizontal="right" vertical="center" indent="1"/>
    </xf>
    <xf numFmtId="181" fontId="7" fillId="0" borderId="143" xfId="0" applyNumberFormat="1" applyFont="1" applyBorder="1" applyAlignment="1">
      <alignment horizontal="right" vertical="center" indent="1"/>
    </xf>
    <xf numFmtId="181" fontId="7" fillId="0" borderId="2" xfId="0" applyNumberFormat="1" applyFont="1" applyBorder="1" applyAlignment="1">
      <alignment horizontal="right" vertical="center" indent="1"/>
    </xf>
    <xf numFmtId="181" fontId="7" fillId="0" borderId="142" xfId="0" applyNumberFormat="1" applyFont="1" applyBorder="1" applyAlignment="1">
      <alignment horizontal="right" vertical="center" indent="1"/>
    </xf>
    <xf numFmtId="181" fontId="7" fillId="0" borderId="141" xfId="0" applyNumberFormat="1" applyFont="1" applyBorder="1" applyAlignment="1">
      <alignment horizontal="right" vertical="center" indent="1"/>
    </xf>
    <xf numFmtId="181" fontId="7" fillId="10" borderId="140" xfId="0" applyNumberFormat="1" applyFont="1" applyFill="1" applyBorder="1" applyAlignment="1">
      <alignment horizontal="right" vertical="center" indent="1"/>
    </xf>
    <xf numFmtId="181" fontId="7" fillId="10" borderId="96" xfId="0" applyNumberFormat="1" applyFont="1" applyFill="1" applyBorder="1" applyAlignment="1">
      <alignment horizontal="right" vertical="center" indent="1"/>
    </xf>
    <xf numFmtId="181" fontId="7" fillId="10" borderId="139" xfId="0" applyNumberFormat="1" applyFont="1" applyFill="1" applyBorder="1" applyAlignment="1">
      <alignment horizontal="right" vertical="center" indent="1"/>
    </xf>
    <xf numFmtId="181" fontId="7" fillId="10" borderId="95" xfId="0" applyNumberFormat="1" applyFont="1" applyFill="1" applyBorder="1" applyAlignment="1">
      <alignment horizontal="right" vertical="center" indent="1"/>
    </xf>
    <xf numFmtId="181" fontId="11" fillId="0" borderId="135" xfId="1" applyNumberFormat="1" applyFont="1" applyFill="1" applyBorder="1" applyAlignment="1" applyProtection="1">
      <alignment horizontal="right" vertical="center" indent="1"/>
    </xf>
    <xf numFmtId="181" fontId="11" fillId="0" borderId="90" xfId="1" applyNumberFormat="1" applyFont="1" applyFill="1" applyBorder="1" applyAlignment="1" applyProtection="1">
      <alignment horizontal="right" vertical="center" indent="1"/>
    </xf>
    <xf numFmtId="181" fontId="11" fillId="0" borderId="89" xfId="1" applyNumberFormat="1" applyFont="1" applyFill="1" applyBorder="1" applyAlignment="1" applyProtection="1">
      <alignment horizontal="right" vertical="center" indent="1"/>
    </xf>
    <xf numFmtId="181" fontId="11" fillId="0" borderId="136" xfId="1" applyNumberFormat="1" applyFont="1" applyFill="1" applyBorder="1" applyAlignment="1" applyProtection="1">
      <alignment horizontal="right" vertical="center" indent="1"/>
    </xf>
    <xf numFmtId="181" fontId="11" fillId="0" borderId="81" xfId="1" applyNumberFormat="1" applyFont="1" applyFill="1" applyBorder="1" applyAlignment="1" applyProtection="1">
      <alignment horizontal="right" vertical="center" indent="1"/>
    </xf>
    <xf numFmtId="181" fontId="11" fillId="0" borderId="80" xfId="1" applyNumberFormat="1" applyFont="1" applyFill="1" applyBorder="1" applyAlignment="1" applyProtection="1">
      <alignment horizontal="right" vertical="center" indent="1"/>
    </xf>
    <xf numFmtId="181" fontId="3" fillId="0" borderId="136" xfId="1" applyNumberFormat="1" applyFont="1" applyBorder="1" applyAlignment="1" applyProtection="1">
      <alignment horizontal="right" vertical="center" indent="1"/>
    </xf>
    <xf numFmtId="181" fontId="3" fillId="0" borderId="81" xfId="1" applyNumberFormat="1" applyFont="1" applyBorder="1" applyAlignment="1" applyProtection="1">
      <alignment horizontal="right" vertical="center" indent="1"/>
    </xf>
    <xf numFmtId="181" fontId="3" fillId="0" borderId="80" xfId="1" applyNumberFormat="1" applyFont="1" applyBorder="1" applyAlignment="1" applyProtection="1">
      <alignment horizontal="right" vertical="center" indent="1"/>
    </xf>
    <xf numFmtId="176" fontId="0" fillId="0" borderId="78" xfId="1" applyNumberFormat="1" applyFont="1" applyFill="1" applyBorder="1" applyAlignment="1" applyProtection="1">
      <alignment horizontal="right" vertical="center" indent="1"/>
    </xf>
    <xf numFmtId="176" fontId="0" fillId="0" borderId="77" xfId="1" applyNumberFormat="1" applyFont="1" applyFill="1" applyBorder="1" applyAlignment="1" applyProtection="1">
      <alignment horizontal="right" vertical="center" indent="1"/>
    </xf>
    <xf numFmtId="176" fontId="0" fillId="0" borderId="113" xfId="1" applyNumberFormat="1" applyFont="1" applyFill="1" applyBorder="1" applyAlignment="1" applyProtection="1">
      <alignment horizontal="right" vertical="center" indent="1"/>
    </xf>
    <xf numFmtId="176" fontId="0" fillId="0" borderId="126" xfId="1" applyNumberFormat="1" applyFont="1" applyFill="1" applyBorder="1" applyAlignment="1" applyProtection="1">
      <alignment horizontal="right" vertical="center" indent="1"/>
    </xf>
    <xf numFmtId="176" fontId="0" fillId="0" borderId="127" xfId="1" applyNumberFormat="1" applyFont="1" applyFill="1" applyBorder="1" applyAlignment="1" applyProtection="1">
      <alignment horizontal="right" vertical="center" indent="1"/>
    </xf>
    <xf numFmtId="176" fontId="0" fillId="0" borderId="128" xfId="1" applyNumberFormat="1" applyFont="1" applyFill="1" applyBorder="1" applyAlignment="1" applyProtection="1">
      <alignment horizontal="right" vertical="center" indent="1"/>
    </xf>
    <xf numFmtId="176" fontId="0" fillId="0" borderId="79" xfId="1" applyNumberFormat="1" applyFont="1" applyFill="1" applyBorder="1" applyAlignment="1" applyProtection="1">
      <alignment horizontal="right" vertical="center" indent="1"/>
    </xf>
    <xf numFmtId="176" fontId="0" fillId="2" borderId="78" xfId="1" applyNumberFormat="1" applyFont="1" applyFill="1" applyBorder="1" applyAlignment="1" applyProtection="1">
      <alignment horizontal="right" vertical="center" indent="1"/>
      <protection locked="0"/>
    </xf>
    <xf numFmtId="176" fontId="0" fillId="2" borderId="77" xfId="1" applyNumberFormat="1" applyFont="1" applyFill="1" applyBorder="1" applyAlignment="1" applyProtection="1">
      <alignment horizontal="right" vertical="center" indent="1"/>
      <protection locked="0"/>
    </xf>
    <xf numFmtId="176" fontId="0" fillId="2" borderId="113" xfId="1" applyNumberFormat="1" applyFont="1" applyFill="1" applyBorder="1" applyAlignment="1" applyProtection="1">
      <alignment horizontal="right" vertical="center" indent="1"/>
      <protection locked="0"/>
    </xf>
    <xf numFmtId="176" fontId="0" fillId="2" borderId="127" xfId="1" applyNumberFormat="1" applyFont="1" applyFill="1" applyBorder="1" applyAlignment="1" applyProtection="1">
      <alignment horizontal="right" vertical="center" indent="1"/>
      <protection locked="0"/>
    </xf>
    <xf numFmtId="176" fontId="0" fillId="2" borderId="128" xfId="1" applyNumberFormat="1" applyFont="1" applyFill="1" applyBorder="1" applyAlignment="1" applyProtection="1">
      <alignment horizontal="right" vertical="center" indent="1"/>
      <protection locked="0"/>
    </xf>
    <xf numFmtId="176" fontId="0" fillId="2" borderId="129" xfId="1" applyNumberFormat="1" applyFont="1" applyFill="1" applyBorder="1" applyAlignment="1" applyProtection="1">
      <alignment horizontal="right" vertical="center" indent="1"/>
      <protection locked="0"/>
    </xf>
    <xf numFmtId="176" fontId="0" fillId="2" borderId="107" xfId="1" applyNumberFormat="1" applyFont="1" applyFill="1" applyBorder="1" applyAlignment="1" applyProtection="1">
      <alignment horizontal="right" vertical="center" indent="1"/>
      <protection locked="0"/>
    </xf>
    <xf numFmtId="176" fontId="0" fillId="0" borderId="118" xfId="1" applyNumberFormat="1" applyFont="1" applyFill="1" applyBorder="1" applyAlignment="1" applyProtection="1">
      <alignment horizontal="right" vertical="center" indent="1"/>
    </xf>
    <xf numFmtId="176" fontId="0" fillId="0" borderId="97" xfId="1" applyNumberFormat="1" applyFont="1" applyFill="1" applyBorder="1" applyAlignment="1" applyProtection="1">
      <alignment horizontal="right" vertical="center" indent="1"/>
    </xf>
    <xf numFmtId="0" fontId="0" fillId="0" borderId="31" xfId="0" applyNumberFormat="1" applyFont="1" applyBorder="1" applyAlignment="1" applyProtection="1">
      <alignment horizontal="center" vertical="center"/>
      <protection locked="0"/>
    </xf>
    <xf numFmtId="0" fontId="0" fillId="0" borderId="22" xfId="0" applyNumberFormat="1" applyFont="1" applyBorder="1" applyAlignment="1" applyProtection="1">
      <alignment horizontal="center" vertical="center"/>
      <protection locked="0"/>
    </xf>
    <xf numFmtId="0" fontId="0" fillId="0" borderId="29" xfId="0" applyNumberFormat="1" applyFont="1" applyBorder="1" applyAlignment="1" applyProtection="1">
      <alignment horizontal="center" vertical="center"/>
      <protection locked="0"/>
    </xf>
    <xf numFmtId="0" fontId="0" fillId="0" borderId="27" xfId="0" applyNumberFormat="1" applyFont="1" applyBorder="1" applyAlignment="1" applyProtection="1">
      <alignment horizontal="center" vertical="center"/>
      <protection locked="0"/>
    </xf>
    <xf numFmtId="0" fontId="0" fillId="0" borderId="25" xfId="0" applyNumberFormat="1" applyFont="1" applyBorder="1" applyAlignment="1" applyProtection="1">
      <alignment horizontal="center" vertical="center"/>
      <protection locked="0"/>
    </xf>
    <xf numFmtId="0" fontId="0" fillId="0" borderId="13" xfId="0" applyNumberFormat="1" applyFont="1" applyBorder="1" applyAlignment="1" applyProtection="1">
      <alignment horizontal="center" vertical="center"/>
      <protection locked="0"/>
    </xf>
    <xf numFmtId="0" fontId="9" fillId="2" borderId="109" xfId="0" applyNumberFormat="1" applyFont="1" applyFill="1" applyBorder="1" applyAlignment="1" applyProtection="1">
      <alignment horizontal="center" vertical="center"/>
      <protection locked="0"/>
    </xf>
    <xf numFmtId="0" fontId="9" fillId="0" borderId="94" xfId="0" applyNumberFormat="1" applyFont="1" applyBorder="1" applyAlignment="1">
      <alignment horizontal="center" vertical="center"/>
    </xf>
    <xf numFmtId="0" fontId="9" fillId="0" borderId="88" xfId="0" applyNumberFormat="1" applyFont="1" applyBorder="1" applyAlignment="1">
      <alignment horizontal="center" vertical="center"/>
    </xf>
    <xf numFmtId="176" fontId="0" fillId="0" borderId="101" xfId="1" applyNumberFormat="1" applyFont="1" applyFill="1" applyBorder="1" applyAlignment="1" applyProtection="1">
      <alignment horizontal="right" vertical="center" indent="1"/>
    </xf>
    <xf numFmtId="176" fontId="0" fillId="0" borderId="129" xfId="1" applyNumberFormat="1" applyFont="1" applyFill="1" applyBorder="1" applyAlignment="1" applyProtection="1">
      <alignment horizontal="right" vertical="center" indent="1"/>
    </xf>
    <xf numFmtId="0" fontId="3" fillId="4" borderId="44"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0" fillId="0" borderId="92" xfId="0" applyFont="1" applyBorder="1">
      <alignment vertical="center"/>
    </xf>
    <xf numFmtId="0" fontId="0" fillId="0" borderId="72" xfId="0" applyFont="1" applyBorder="1">
      <alignment vertical="center"/>
    </xf>
    <xf numFmtId="0" fontId="0" fillId="0" borderId="63" xfId="0" applyFont="1" applyBorder="1">
      <alignment vertical="center"/>
    </xf>
    <xf numFmtId="0" fontId="0" fillId="0" borderId="114" xfId="0" applyFont="1" applyBorder="1">
      <alignment vertical="center"/>
    </xf>
    <xf numFmtId="0" fontId="0" fillId="0" borderId="76" xfId="0" applyFont="1" applyBorder="1">
      <alignment vertical="center"/>
    </xf>
    <xf numFmtId="0" fontId="0" fillId="0" borderId="137" xfId="0" applyFont="1" applyBorder="1">
      <alignment vertical="center"/>
    </xf>
    <xf numFmtId="0" fontId="0" fillId="0" borderId="103" xfId="0" applyFont="1" applyBorder="1" applyAlignment="1">
      <alignment vertical="center"/>
    </xf>
    <xf numFmtId="0" fontId="0" fillId="0" borderId="106" xfId="0" applyFont="1" applyBorder="1">
      <alignment vertical="center"/>
    </xf>
    <xf numFmtId="0" fontId="0" fillId="0" borderId="115" xfId="0" applyFont="1" applyBorder="1">
      <alignment vertical="center"/>
    </xf>
    <xf numFmtId="0" fontId="0" fillId="0" borderId="119" xfId="0" applyFont="1" applyBorder="1">
      <alignment vertical="center"/>
    </xf>
    <xf numFmtId="0" fontId="0" fillId="0" borderId="120" xfId="0" applyFont="1" applyBorder="1">
      <alignment vertical="center"/>
    </xf>
    <xf numFmtId="0" fontId="0" fillId="0" borderId="133" xfId="0" applyFont="1" applyBorder="1">
      <alignment vertical="center"/>
    </xf>
    <xf numFmtId="0" fontId="0" fillId="0" borderId="134" xfId="0" applyFont="1" applyBorder="1">
      <alignment vertical="center"/>
    </xf>
    <xf numFmtId="0" fontId="0" fillId="0" borderId="67" xfId="0" applyFont="1" applyBorder="1">
      <alignment vertical="center"/>
    </xf>
    <xf numFmtId="176" fontId="0" fillId="0" borderId="79" xfId="0" applyNumberFormat="1" applyFont="1" applyBorder="1" applyAlignment="1">
      <alignment horizontal="right" vertical="center" indent="1"/>
    </xf>
    <xf numFmtId="0" fontId="0" fillId="0" borderId="132" xfId="0" applyFont="1" applyBorder="1">
      <alignment vertical="center"/>
    </xf>
    <xf numFmtId="0" fontId="0" fillId="0" borderId="169" xfId="0" applyFont="1" applyBorder="1">
      <alignment vertical="center"/>
    </xf>
    <xf numFmtId="0" fontId="0" fillId="0" borderId="168" xfId="0" applyFont="1" applyBorder="1">
      <alignment vertical="center"/>
    </xf>
    <xf numFmtId="0" fontId="0" fillId="0" borderId="0" xfId="0" applyFont="1" applyAlignment="1">
      <alignment vertical="center"/>
    </xf>
    <xf numFmtId="0" fontId="0" fillId="0" borderId="57" xfId="0" applyFont="1" applyBorder="1" applyAlignment="1">
      <alignment vertical="center"/>
    </xf>
    <xf numFmtId="0" fontId="0" fillId="0" borderId="0" xfId="0" applyFont="1" applyProtection="1">
      <alignment vertical="center"/>
      <protection locked="0"/>
    </xf>
    <xf numFmtId="176" fontId="0" fillId="0" borderId="101" xfId="1" applyNumberFormat="1" applyFont="1" applyFill="1" applyBorder="1" applyAlignment="1" applyProtection="1">
      <alignment horizontal="right" vertical="center" indent="1"/>
    </xf>
    <xf numFmtId="176" fontId="0" fillId="0" borderId="129" xfId="1" applyNumberFormat="1" applyFont="1" applyFill="1" applyBorder="1" applyAlignment="1" applyProtection="1">
      <alignment horizontal="right" vertical="center" indent="1"/>
    </xf>
    <xf numFmtId="0" fontId="3" fillId="4" borderId="44"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76" xfId="0" applyFont="1" applyBorder="1" applyAlignment="1">
      <alignment horizontal="left" vertical="center" indent="1"/>
    </xf>
    <xf numFmtId="176" fontId="3" fillId="0" borderId="177" xfId="0" applyNumberFormat="1" applyFont="1" applyBorder="1" applyAlignment="1">
      <alignment horizontal="center" vertical="center" wrapText="1"/>
    </xf>
    <xf numFmtId="0" fontId="22" fillId="0" borderId="0" xfId="0" applyFont="1" applyProtection="1">
      <alignment vertical="center"/>
      <protection locked="0"/>
    </xf>
    <xf numFmtId="0" fontId="3" fillId="2" borderId="84" xfId="1" applyNumberFormat="1" applyFont="1" applyFill="1" applyBorder="1" applyAlignment="1" applyProtection="1">
      <alignment horizontal="center" vertical="center"/>
    </xf>
    <xf numFmtId="0" fontId="3" fillId="2" borderId="83" xfId="1" applyNumberFormat="1" applyFont="1" applyFill="1" applyBorder="1" applyAlignment="1" applyProtection="1">
      <alignment horizontal="center" vertical="center"/>
    </xf>
    <xf numFmtId="0" fontId="3" fillId="2" borderId="86" xfId="1" applyNumberFormat="1" applyFont="1" applyFill="1" applyBorder="1" applyAlignment="1" applyProtection="1">
      <alignment horizontal="center" vertical="center"/>
    </xf>
    <xf numFmtId="0" fontId="3" fillId="0" borderId="85" xfId="1" applyNumberFormat="1" applyFont="1" applyFill="1" applyBorder="1" applyAlignment="1" applyProtection="1">
      <alignment horizontal="center" vertical="center" wrapText="1"/>
    </xf>
    <xf numFmtId="0" fontId="3" fillId="0" borderId="84" xfId="0" applyNumberFormat="1" applyFont="1" applyBorder="1" applyAlignment="1">
      <alignment horizontal="center" vertical="center" wrapText="1"/>
    </xf>
    <xf numFmtId="0" fontId="3" fillId="0" borderId="83" xfId="0" applyNumberFormat="1" applyFont="1" applyBorder="1" applyAlignment="1">
      <alignment horizontal="center" vertical="center" wrapText="1"/>
    </xf>
    <xf numFmtId="0" fontId="3" fillId="0" borderId="86" xfId="0" applyNumberFormat="1" applyFont="1" applyBorder="1" applyAlignment="1">
      <alignment horizontal="center" vertical="center" wrapText="1"/>
    </xf>
    <xf numFmtId="0" fontId="3" fillId="0" borderId="131" xfId="1" applyNumberFormat="1" applyFont="1" applyFill="1" applyBorder="1" applyAlignment="1" applyProtection="1">
      <alignment horizontal="center" vertical="center" wrapText="1"/>
    </xf>
    <xf numFmtId="176" fontId="0" fillId="0" borderId="101" xfId="1" applyNumberFormat="1" applyFont="1" applyFill="1" applyBorder="1" applyAlignment="1" applyProtection="1">
      <alignment horizontal="right" vertical="center" indent="1"/>
    </xf>
    <xf numFmtId="176" fontId="0" fillId="0" borderId="129" xfId="1" applyNumberFormat="1" applyFont="1" applyFill="1" applyBorder="1" applyAlignment="1" applyProtection="1">
      <alignment horizontal="right" vertical="center" indent="1"/>
    </xf>
    <xf numFmtId="0" fontId="3" fillId="4" borderId="44"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6" fillId="0" borderId="23" xfId="0" applyFont="1" applyBorder="1" applyAlignment="1">
      <alignment horizontal="center" vertical="center"/>
    </xf>
    <xf numFmtId="0" fontId="3" fillId="0" borderId="54" xfId="0" applyFont="1" applyBorder="1" applyAlignment="1">
      <alignment horizontal="left" vertical="center" wrapText="1" indent="1"/>
    </xf>
    <xf numFmtId="0" fontId="3" fillId="0" borderId="174" xfId="0" applyFont="1" applyBorder="1" applyAlignment="1">
      <alignment horizontal="left" vertical="center" wrapText="1" indent="1"/>
    </xf>
    <xf numFmtId="0" fontId="3" fillId="4" borderId="55" xfId="0" applyFont="1" applyFill="1" applyBorder="1" applyAlignment="1">
      <alignment horizontal="center" vertical="center" wrapText="1"/>
    </xf>
    <xf numFmtId="0" fontId="6" fillId="3" borderId="171" xfId="0" applyFont="1" applyFill="1" applyBorder="1" applyAlignment="1">
      <alignment horizontal="center" vertical="center"/>
    </xf>
    <xf numFmtId="0" fontId="6" fillId="3" borderId="173" xfId="0" applyFont="1" applyFill="1" applyBorder="1" applyAlignment="1">
      <alignment horizontal="center" vertical="center"/>
    </xf>
    <xf numFmtId="0" fontId="11" fillId="3" borderId="153" xfId="0" applyFont="1" applyFill="1" applyBorder="1" applyAlignment="1">
      <alignment horizontal="center" vertical="center" wrapText="1"/>
    </xf>
    <xf numFmtId="0" fontId="11" fillId="3" borderId="172" xfId="0" applyFont="1" applyFill="1" applyBorder="1" applyAlignment="1">
      <alignment horizontal="center" vertical="center" wrapText="1"/>
    </xf>
    <xf numFmtId="0" fontId="9" fillId="7" borderId="71" xfId="0" applyFont="1" applyFill="1" applyBorder="1" applyAlignment="1">
      <alignment horizontal="center" vertical="center"/>
    </xf>
    <xf numFmtId="0" fontId="9" fillId="7" borderId="70" xfId="0" applyFont="1" applyFill="1" applyBorder="1" applyAlignment="1">
      <alignment horizontal="center" vertical="center"/>
    </xf>
    <xf numFmtId="0" fontId="9" fillId="4" borderId="68"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3" fillId="6" borderId="145"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154" xfId="0" applyFont="1" applyFill="1" applyBorder="1" applyAlignment="1">
      <alignment horizontal="center" vertical="center" wrapText="1"/>
    </xf>
    <xf numFmtId="0" fontId="3" fillId="6" borderId="59" xfId="0" applyFont="1" applyFill="1" applyBorder="1" applyAlignment="1">
      <alignment horizontal="center" vertical="center" wrapText="1"/>
    </xf>
    <xf numFmtId="0" fontId="3" fillId="6" borderId="5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6" fillId="0" borderId="13" xfId="0" applyFont="1" applyBorder="1" applyAlignment="1">
      <alignment horizontal="center" vertical="center"/>
    </xf>
    <xf numFmtId="0" fontId="3" fillId="4" borderId="29"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58" xfId="0" applyFont="1" applyFill="1" applyBorder="1" applyAlignment="1">
      <alignment horizontal="center" vertical="center"/>
    </xf>
    <xf numFmtId="0" fontId="3" fillId="4" borderId="165" xfId="0" applyFont="1" applyFill="1" applyBorder="1" applyAlignment="1">
      <alignment horizontal="left" vertical="center" indent="2"/>
    </xf>
    <xf numFmtId="0" fontId="3" fillId="4" borderId="62" xfId="0" applyFont="1" applyFill="1" applyBorder="1" applyAlignment="1">
      <alignment horizontal="left" vertical="center" indent="2"/>
    </xf>
    <xf numFmtId="0" fontId="3" fillId="4" borderId="164" xfId="0" applyFont="1" applyFill="1" applyBorder="1" applyAlignment="1">
      <alignment horizontal="left" vertical="center" indent="2"/>
    </xf>
    <xf numFmtId="0" fontId="3" fillId="4" borderId="28" xfId="0" applyFont="1" applyFill="1" applyBorder="1" applyAlignment="1">
      <alignment horizontal="left" vertical="center" wrapText="1" indent="2"/>
    </xf>
    <xf numFmtId="0" fontId="3" fillId="4" borderId="62" xfId="0" applyFont="1" applyFill="1" applyBorder="1" applyAlignment="1">
      <alignment horizontal="left" vertical="center" wrapText="1" indent="2"/>
    </xf>
    <xf numFmtId="0" fontId="3" fillId="4" borderId="61" xfId="0" applyFont="1" applyFill="1" applyBorder="1" applyAlignment="1">
      <alignment horizontal="left" vertical="center" wrapText="1" indent="2"/>
    </xf>
    <xf numFmtId="0" fontId="6" fillId="6" borderId="26" xfId="0" applyFont="1" applyFill="1" applyBorder="1" applyAlignment="1">
      <alignment horizontal="center" vertical="center" wrapText="1"/>
    </xf>
    <xf numFmtId="0" fontId="6" fillId="6" borderId="151"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6" fillId="6" borderId="152"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53"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154" xfId="0" applyFont="1" applyFill="1" applyBorder="1" applyAlignment="1">
      <alignment horizontal="center" vertical="center" wrapText="1"/>
    </xf>
    <xf numFmtId="176" fontId="0" fillId="0" borderId="101" xfId="1" applyNumberFormat="1" applyFont="1" applyFill="1" applyBorder="1" applyAlignment="1" applyProtection="1">
      <alignment horizontal="right" vertical="center" wrapText="1" indent="1"/>
    </xf>
    <xf numFmtId="176" fontId="0" fillId="0" borderId="113" xfId="1" applyNumberFormat="1" applyFont="1" applyFill="1" applyBorder="1" applyAlignment="1" applyProtection="1">
      <alignment horizontal="right" vertical="center" wrapText="1" indent="1"/>
    </xf>
    <xf numFmtId="0" fontId="20" fillId="13" borderId="72" xfId="0" applyFont="1" applyFill="1" applyBorder="1" applyAlignment="1">
      <alignment horizontal="center" vertical="center"/>
    </xf>
    <xf numFmtId="0" fontId="8" fillId="6" borderId="69" xfId="0" applyFont="1" applyFill="1" applyBorder="1" applyAlignment="1">
      <alignment horizontal="center" vertical="center"/>
    </xf>
    <xf numFmtId="0" fontId="8" fillId="6" borderId="70" xfId="0" applyFont="1" applyFill="1" applyBorder="1" applyAlignment="1">
      <alignment horizontal="center" vertical="center"/>
    </xf>
    <xf numFmtId="0" fontId="9" fillId="6" borderId="69" xfId="0" applyFont="1" applyFill="1" applyBorder="1" applyAlignment="1">
      <alignment horizontal="center" vertical="center"/>
    </xf>
    <xf numFmtId="0" fontId="9" fillId="6" borderId="71" xfId="0" applyFont="1" applyFill="1" applyBorder="1" applyAlignment="1">
      <alignment horizontal="center" vertical="center"/>
    </xf>
    <xf numFmtId="0" fontId="9" fillId="6" borderId="70"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1" xfId="0" applyFont="1" applyFill="1" applyBorder="1" applyAlignment="1">
      <alignment horizontal="center" vertical="center"/>
    </xf>
    <xf numFmtId="0" fontId="9" fillId="3" borderId="70" xfId="0" applyFont="1" applyFill="1" applyBorder="1" applyAlignment="1">
      <alignment horizontal="center" vertical="center"/>
    </xf>
    <xf numFmtId="0" fontId="9" fillId="5" borderId="69" xfId="0" applyFont="1" applyFill="1" applyBorder="1" applyAlignment="1">
      <alignment horizontal="center" vertical="center"/>
    </xf>
    <xf numFmtId="0" fontId="9" fillId="5" borderId="71" xfId="0" applyFont="1" applyFill="1" applyBorder="1" applyAlignment="1">
      <alignment horizontal="center" vertical="center"/>
    </xf>
    <xf numFmtId="0" fontId="9" fillId="5" borderId="70" xfId="0" applyFont="1" applyFill="1" applyBorder="1" applyAlignment="1">
      <alignment horizontal="center" vertical="center"/>
    </xf>
    <xf numFmtId="176" fontId="0" fillId="0" borderId="102" xfId="0" applyNumberFormat="1" applyFont="1" applyBorder="1" applyAlignment="1">
      <alignment horizontal="right" vertical="center" wrapText="1" indent="1"/>
    </xf>
    <xf numFmtId="176" fontId="0" fillId="0" borderId="112" xfId="0" applyNumberFormat="1" applyFont="1" applyBorder="1" applyAlignment="1">
      <alignment horizontal="right" vertical="center" wrapText="1" indent="1"/>
    </xf>
    <xf numFmtId="0" fontId="3" fillId="3" borderId="6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56" xfId="0" applyFont="1" applyFill="1" applyBorder="1" applyAlignment="1">
      <alignment horizontal="center" vertical="center" wrapText="1"/>
    </xf>
    <xf numFmtId="0" fontId="3" fillId="5" borderId="28" xfId="0" applyFont="1" applyFill="1" applyBorder="1" applyAlignment="1">
      <alignment horizontal="left" vertical="center" indent="2"/>
    </xf>
    <xf numFmtId="0" fontId="3" fillId="5" borderId="62" xfId="0" applyFont="1" applyFill="1" applyBorder="1" applyAlignment="1">
      <alignment horizontal="left" vertical="center" indent="2"/>
    </xf>
    <xf numFmtId="0" fontId="3" fillId="5" borderId="164" xfId="0" applyFont="1" applyFill="1" applyBorder="1" applyAlignment="1">
      <alignment horizontal="left" vertical="center" indent="2"/>
    </xf>
    <xf numFmtId="0" fontId="7" fillId="0" borderId="94" xfId="0" applyFont="1" applyBorder="1" applyAlignment="1">
      <alignment horizontal="left" vertical="center" wrapText="1" indent="1"/>
    </xf>
    <xf numFmtId="0" fontId="3" fillId="0" borderId="0" xfId="0" applyFont="1" applyAlignment="1">
      <alignment horizontal="left" vertical="center" wrapText="1"/>
    </xf>
    <xf numFmtId="0" fontId="3" fillId="2" borderId="93" xfId="0" applyFont="1" applyFill="1" applyBorder="1" applyAlignment="1">
      <alignment horizontal="left" vertical="center" wrapText="1" indent="1"/>
    </xf>
    <xf numFmtId="0" fontId="3" fillId="2" borderId="122" xfId="0" applyFont="1" applyFill="1" applyBorder="1" applyAlignment="1">
      <alignment horizontal="left" vertical="center" wrapText="1" indent="1"/>
    </xf>
    <xf numFmtId="0" fontId="0" fillId="2" borderId="166" xfId="0" applyFont="1" applyFill="1" applyBorder="1" applyAlignment="1" applyProtection="1">
      <alignment horizontal="left" vertical="center" wrapText="1" indent="1"/>
      <protection locked="0"/>
    </xf>
    <xf numFmtId="0" fontId="0" fillId="2" borderId="167" xfId="0" applyFont="1" applyFill="1" applyBorder="1" applyAlignment="1" applyProtection="1">
      <alignment horizontal="left" vertical="center" wrapText="1" indent="1"/>
      <protection locked="0"/>
    </xf>
    <xf numFmtId="0" fontId="7" fillId="0" borderId="88" xfId="0" applyFont="1" applyBorder="1" applyAlignment="1">
      <alignment horizontal="left" vertical="center" wrapText="1" indent="1"/>
    </xf>
    <xf numFmtId="0" fontId="7" fillId="0" borderId="88" xfId="0" applyFont="1" applyBorder="1" applyAlignment="1">
      <alignment horizontal="left" vertical="center" indent="1"/>
    </xf>
    <xf numFmtId="0" fontId="8" fillId="3" borderId="69" xfId="0" applyFont="1" applyFill="1" applyBorder="1" applyAlignment="1">
      <alignment horizontal="center" vertical="center" wrapText="1"/>
    </xf>
    <xf numFmtId="0" fontId="8" fillId="3" borderId="70" xfId="0" applyFont="1" applyFill="1" applyBorder="1" applyAlignment="1">
      <alignment horizontal="center" vertical="center" wrapText="1"/>
    </xf>
    <xf numFmtId="176" fontId="0" fillId="0" borderId="101" xfId="1" applyNumberFormat="1" applyFont="1" applyFill="1" applyBorder="1" applyAlignment="1" applyProtection="1">
      <alignment horizontal="right" vertical="center" indent="1"/>
    </xf>
    <xf numFmtId="176" fontId="0" fillId="0" borderId="129" xfId="1" applyNumberFormat="1" applyFont="1" applyFill="1" applyBorder="1" applyAlignment="1" applyProtection="1">
      <alignment horizontal="right" vertical="center" indent="1"/>
    </xf>
    <xf numFmtId="0" fontId="3" fillId="2" borderId="108" xfId="0" applyFont="1" applyFill="1" applyBorder="1" applyAlignment="1">
      <alignment horizontal="left" vertical="center" wrapText="1" indent="1"/>
    </xf>
    <xf numFmtId="0" fontId="3" fillId="2" borderId="121" xfId="0" applyFont="1" applyFill="1" applyBorder="1" applyAlignment="1">
      <alignment horizontal="left" vertical="center" wrapText="1" indent="1"/>
    </xf>
    <xf numFmtId="0" fontId="3" fillId="0" borderId="102" xfId="0" applyFont="1" applyBorder="1" applyAlignment="1">
      <alignment horizontal="left" vertical="center" wrapText="1" indent="1"/>
    </xf>
    <xf numFmtId="0" fontId="3" fillId="0" borderId="15" xfId="0" applyFont="1" applyBorder="1" applyAlignment="1">
      <alignment horizontal="left" vertical="center" wrapText="1" indent="1"/>
    </xf>
    <xf numFmtId="176" fontId="0" fillId="2" borderId="102" xfId="1" applyNumberFormat="1" applyFont="1" applyFill="1" applyBorder="1" applyAlignment="1" applyProtection="1">
      <alignment horizontal="right" vertical="center" indent="1"/>
      <protection locked="0"/>
    </xf>
    <xf numFmtId="176" fontId="0" fillId="2" borderId="100" xfId="1" applyNumberFormat="1" applyFont="1" applyFill="1" applyBorder="1" applyAlignment="1" applyProtection="1">
      <alignment horizontal="right" vertical="center" indent="1"/>
      <protection locked="0"/>
    </xf>
    <xf numFmtId="0" fontId="3" fillId="0" borderId="117"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23" xfId="0" applyFont="1" applyBorder="1" applyAlignment="1">
      <alignment horizontal="left" vertical="center" wrapText="1" indent="1"/>
    </xf>
    <xf numFmtId="0" fontId="3" fillId="0" borderId="98" xfId="0" applyFont="1" applyBorder="1" applyAlignment="1">
      <alignment horizontal="left" vertical="center" wrapText="1" indent="1"/>
    </xf>
    <xf numFmtId="0" fontId="9" fillId="4" borderId="69"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0" xfId="0" applyFont="1" applyFill="1" applyBorder="1" applyAlignment="1">
      <alignment horizontal="center" vertical="center"/>
    </xf>
  </cellXfs>
  <cellStyles count="2">
    <cellStyle name="桁区切り" xfId="1" builtinId="6"/>
    <cellStyle name="標準" xfId="0" builtinId="0"/>
  </cellStyles>
  <dxfs count="36">
    <dxf>
      <fill>
        <patternFill>
          <bgColor theme="9" tint="0.59996337778862885"/>
        </patternFill>
      </fill>
    </dxf>
    <dxf>
      <fill>
        <patternFill>
          <bgColor theme="4" tint="0.59996337778862885"/>
        </patternFill>
      </fill>
    </dxf>
    <dxf>
      <fill>
        <patternFill>
          <bgColor theme="0" tint="-0.24994659260841701"/>
        </patternFill>
      </fill>
    </dxf>
    <dxf>
      <fill>
        <patternFill>
          <bgColor theme="0" tint="-0.24994659260841701"/>
        </patternFill>
      </fill>
    </dxf>
    <dxf>
      <font>
        <color theme="0"/>
      </font>
      <fill>
        <patternFill patternType="darkGrid">
          <bgColor theme="1" tint="0.34998626667073579"/>
        </patternFill>
      </fill>
    </dxf>
    <dxf>
      <font>
        <color rgb="FFFF0000"/>
      </font>
      <fill>
        <patternFill>
          <fgColor auto="1"/>
          <bgColor rgb="FFFFFF00"/>
        </patternFill>
      </fill>
    </dxf>
    <dxf>
      <fill>
        <patternFill>
          <bgColor rgb="FFFFAAAA"/>
        </patternFill>
      </fill>
    </dxf>
    <dxf>
      <fill>
        <patternFill>
          <bgColor rgb="FFFFAAAA"/>
        </patternFill>
      </fill>
    </dxf>
    <dxf>
      <fill>
        <patternFill>
          <bgColor rgb="FFFFAAAA"/>
        </patternFill>
      </fill>
    </dxf>
    <dxf>
      <fill>
        <patternFill>
          <bgColor theme="9" tint="0.59996337778862885"/>
        </patternFill>
      </fill>
    </dxf>
    <dxf>
      <fill>
        <patternFill>
          <bgColor theme="4" tint="0.59996337778862885"/>
        </patternFill>
      </fill>
    </dxf>
    <dxf>
      <fill>
        <patternFill>
          <bgColor theme="0" tint="-0.24994659260841701"/>
        </patternFill>
      </fill>
    </dxf>
    <dxf>
      <fill>
        <patternFill>
          <bgColor theme="0" tint="-0.24994659260841701"/>
        </patternFill>
      </fill>
    </dxf>
    <dxf>
      <font>
        <color theme="0"/>
      </font>
      <fill>
        <patternFill patternType="darkGrid">
          <bgColor theme="1" tint="0.34998626667073579"/>
        </patternFill>
      </fill>
    </dxf>
    <dxf>
      <font>
        <color rgb="FFFF0000"/>
      </font>
      <fill>
        <patternFill>
          <fgColor auto="1"/>
          <bgColor rgb="FFFFFF00"/>
        </patternFill>
      </fill>
    </dxf>
    <dxf>
      <fill>
        <patternFill>
          <bgColor rgb="FFFFAAAA"/>
        </patternFill>
      </fill>
    </dxf>
    <dxf>
      <fill>
        <patternFill>
          <bgColor rgb="FFFFAAAA"/>
        </patternFill>
      </fill>
    </dxf>
    <dxf>
      <fill>
        <patternFill>
          <bgColor rgb="FFFFAAAA"/>
        </patternFill>
      </fill>
    </dxf>
    <dxf>
      <fill>
        <patternFill>
          <bgColor theme="9" tint="0.59996337778862885"/>
        </patternFill>
      </fill>
    </dxf>
    <dxf>
      <fill>
        <patternFill>
          <bgColor theme="4" tint="0.59996337778862885"/>
        </patternFill>
      </fill>
    </dxf>
    <dxf>
      <fill>
        <patternFill>
          <bgColor theme="0" tint="-0.24994659260841701"/>
        </patternFill>
      </fill>
    </dxf>
    <dxf>
      <fill>
        <patternFill>
          <bgColor theme="0" tint="-0.24994659260841701"/>
        </patternFill>
      </fill>
    </dxf>
    <dxf>
      <font>
        <color theme="0"/>
      </font>
      <fill>
        <patternFill patternType="darkGrid">
          <bgColor theme="1" tint="0.34998626667073579"/>
        </patternFill>
      </fill>
    </dxf>
    <dxf>
      <font>
        <color rgb="FFFF0000"/>
      </font>
      <fill>
        <patternFill>
          <fgColor auto="1"/>
          <bgColor rgb="FFFFFF00"/>
        </patternFill>
      </fill>
    </dxf>
    <dxf>
      <fill>
        <patternFill>
          <bgColor rgb="FFFFAAAA"/>
        </patternFill>
      </fill>
    </dxf>
    <dxf>
      <fill>
        <patternFill>
          <bgColor rgb="FFFFAAAA"/>
        </patternFill>
      </fill>
    </dxf>
    <dxf>
      <fill>
        <patternFill>
          <bgColor rgb="FFFFAAAA"/>
        </patternFill>
      </fill>
    </dxf>
    <dxf>
      <fill>
        <patternFill>
          <bgColor theme="9" tint="0.59996337778862885"/>
        </patternFill>
      </fill>
    </dxf>
    <dxf>
      <fill>
        <patternFill>
          <bgColor theme="4" tint="0.59996337778862885"/>
        </patternFill>
      </fill>
    </dxf>
    <dxf>
      <fill>
        <patternFill>
          <bgColor theme="0" tint="-0.24994659260841701"/>
        </patternFill>
      </fill>
    </dxf>
    <dxf>
      <fill>
        <patternFill>
          <bgColor theme="0" tint="-0.24994659260841701"/>
        </patternFill>
      </fill>
    </dxf>
    <dxf>
      <font>
        <color theme="0"/>
      </font>
      <fill>
        <patternFill patternType="darkGrid">
          <bgColor theme="1" tint="0.34998626667073579"/>
        </patternFill>
      </fill>
    </dxf>
    <dxf>
      <font>
        <color rgb="FFFF0000"/>
      </font>
      <fill>
        <patternFill>
          <fgColor auto="1"/>
          <bgColor rgb="FFFFFF00"/>
        </patternFill>
      </fill>
    </dxf>
    <dxf>
      <fill>
        <patternFill>
          <bgColor rgb="FFFFAAAA"/>
        </patternFill>
      </fill>
    </dxf>
    <dxf>
      <fill>
        <patternFill>
          <bgColor rgb="FFFFAAAA"/>
        </patternFill>
      </fill>
    </dxf>
    <dxf>
      <fill>
        <patternFill>
          <bgColor rgb="FFFFAAAA"/>
        </patternFill>
      </fill>
    </dxf>
  </dxfs>
  <tableStyles count="0" defaultTableStyle="TableStyleMedium2" defaultPivotStyle="PivotStyleLight16"/>
  <colors>
    <mruColors>
      <color rgb="FFFFCCCC"/>
      <color rgb="FFFF0066"/>
      <color rgb="FFCCECFF"/>
      <color rgb="FF0066FF"/>
      <color rgb="FF33CCCC"/>
      <color rgb="FFCCCCFF"/>
      <color rgb="FFFCE4D6"/>
      <color rgb="FFA2EAE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706121</xdr:colOff>
      <xdr:row>12</xdr:row>
      <xdr:rowOff>0</xdr:rowOff>
    </xdr:from>
    <xdr:to>
      <xdr:col>45</xdr:col>
      <xdr:colOff>706121</xdr:colOff>
      <xdr:row>17</xdr:row>
      <xdr:rowOff>876300</xdr:rowOff>
    </xdr:to>
    <xdr:cxnSp macro="">
      <xdr:nvCxnSpPr>
        <xdr:cNvPr id="2" name="直線矢印コネクタ 1">
          <a:extLst>
            <a:ext uri="{FF2B5EF4-FFF2-40B4-BE49-F238E27FC236}">
              <a16:creationId xmlns:a16="http://schemas.microsoft.com/office/drawing/2014/main" id="{D1911085-B94C-4E38-8B34-B4485C22B753}"/>
            </a:ext>
          </a:extLst>
        </xdr:cNvPr>
        <xdr:cNvCxnSpPr/>
      </xdr:nvCxnSpPr>
      <xdr:spPr>
        <a:xfrm>
          <a:off x="63047246" y="6858000"/>
          <a:ext cx="0" cy="46863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27</xdr:row>
      <xdr:rowOff>0</xdr:rowOff>
    </xdr:from>
    <xdr:to>
      <xdr:col>45</xdr:col>
      <xdr:colOff>0</xdr:colOff>
      <xdr:row>28</xdr:row>
      <xdr:rowOff>0</xdr:rowOff>
    </xdr:to>
    <xdr:sp macro="" textlink="">
      <xdr:nvSpPr>
        <xdr:cNvPr id="76" name="四角形: 角を丸くする 75">
          <a:extLst>
            <a:ext uri="{FF2B5EF4-FFF2-40B4-BE49-F238E27FC236}">
              <a16:creationId xmlns:a16="http://schemas.microsoft.com/office/drawing/2014/main" id="{599B6962-230D-4F67-8BCB-0CBE773DA2D7}"/>
            </a:ext>
          </a:extLst>
        </xdr:cNvPr>
        <xdr:cNvSpPr/>
      </xdr:nvSpPr>
      <xdr:spPr>
        <a:xfrm>
          <a:off x="17849850" y="15973425"/>
          <a:ext cx="44491275"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9</xdr:col>
      <xdr:colOff>583407</xdr:colOff>
      <xdr:row>6</xdr:row>
      <xdr:rowOff>607219</xdr:rowOff>
    </xdr:from>
    <xdr:to>
      <xdr:col>16</xdr:col>
      <xdr:colOff>166688</xdr:colOff>
      <xdr:row>13</xdr:row>
      <xdr:rowOff>166687</xdr:rowOff>
    </xdr:to>
    <xdr:sp macro="" textlink="">
      <xdr:nvSpPr>
        <xdr:cNvPr id="4" name="正方形/長方形 3">
          <a:extLst>
            <a:ext uri="{FF2B5EF4-FFF2-40B4-BE49-F238E27FC236}">
              <a16:creationId xmlns:a16="http://schemas.microsoft.com/office/drawing/2014/main" id="{784EC51F-5859-435D-9D5E-9A281FEB5A28}"/>
            </a:ext>
          </a:extLst>
        </xdr:cNvPr>
        <xdr:cNvSpPr/>
      </xdr:nvSpPr>
      <xdr:spPr>
        <a:xfrm>
          <a:off x="17692688" y="2893219"/>
          <a:ext cx="8203406" cy="4893468"/>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記載不要</a:t>
          </a:r>
        </a:p>
      </xdr:txBody>
    </xdr:sp>
    <xdr:clientData/>
  </xdr:twoCellAnchor>
  <xdr:twoCellAnchor>
    <xdr:from>
      <xdr:col>2</xdr:col>
      <xdr:colOff>409275</xdr:colOff>
      <xdr:row>6</xdr:row>
      <xdr:rowOff>0</xdr:rowOff>
    </xdr:from>
    <xdr:to>
      <xdr:col>5</xdr:col>
      <xdr:colOff>0</xdr:colOff>
      <xdr:row>6</xdr:row>
      <xdr:rowOff>457200</xdr:rowOff>
    </xdr:to>
    <xdr:sp macro="" textlink="">
      <xdr:nvSpPr>
        <xdr:cNvPr id="5" name="吹き出し: 線 4">
          <a:extLst>
            <a:ext uri="{FF2B5EF4-FFF2-40B4-BE49-F238E27FC236}">
              <a16:creationId xmlns:a16="http://schemas.microsoft.com/office/drawing/2014/main" id="{8D98A6DE-0567-4B98-A781-C298848A8A9A}"/>
            </a:ext>
          </a:extLst>
        </xdr:cNvPr>
        <xdr:cNvSpPr/>
      </xdr:nvSpPr>
      <xdr:spPr>
        <a:xfrm>
          <a:off x="2638125" y="2743200"/>
          <a:ext cx="5220000" cy="457200"/>
        </a:xfrm>
        <a:prstGeom prst="borderCallout1">
          <a:avLst>
            <a:gd name="adj1" fmla="val 102919"/>
            <a:gd name="adj2" fmla="val 26087"/>
            <a:gd name="adj3" fmla="val 165404"/>
            <a:gd name="adj4" fmla="val 26053"/>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64800" rIns="90000" rtlCol="0" anchor="ctr" anchorCtr="0"/>
        <a:lstStyle/>
        <a:p>
          <a:pPr algn="ctr"/>
          <a:r>
            <a:rPr kumimoji="1" lang="ja-JP" altLang="en-US" sz="1200">
              <a:solidFill>
                <a:srgbClr val="002060"/>
              </a:solidFill>
              <a:latin typeface="メイリオ" panose="020B0604030504040204" pitchFamily="50" charset="-128"/>
              <a:ea typeface="メイリオ" panose="020B0604030504040204" pitchFamily="50" charset="-128"/>
            </a:rPr>
            <a:t>機関名が判別できれば、必ずしも正式名でなくとも構いません。</a:t>
          </a:r>
        </a:p>
      </xdr:txBody>
    </xdr:sp>
    <xdr:clientData/>
  </xdr:twoCellAnchor>
  <xdr:twoCellAnchor>
    <xdr:from>
      <xdr:col>0</xdr:col>
      <xdr:colOff>478125</xdr:colOff>
      <xdr:row>10</xdr:row>
      <xdr:rowOff>533400</xdr:rowOff>
    </xdr:from>
    <xdr:to>
      <xdr:col>5</xdr:col>
      <xdr:colOff>0</xdr:colOff>
      <xdr:row>11</xdr:row>
      <xdr:rowOff>228600</xdr:rowOff>
    </xdr:to>
    <xdr:sp macro="" textlink="">
      <xdr:nvSpPr>
        <xdr:cNvPr id="7" name="吹き出し: 線 6">
          <a:extLst>
            <a:ext uri="{FF2B5EF4-FFF2-40B4-BE49-F238E27FC236}">
              <a16:creationId xmlns:a16="http://schemas.microsoft.com/office/drawing/2014/main" id="{EEC6BDCB-9268-4D96-BC90-3E33202AFBC3}"/>
            </a:ext>
          </a:extLst>
        </xdr:cNvPr>
        <xdr:cNvSpPr/>
      </xdr:nvSpPr>
      <xdr:spPr>
        <a:xfrm>
          <a:off x="478125" y="6324600"/>
          <a:ext cx="7380000" cy="457200"/>
        </a:xfrm>
        <a:prstGeom prst="borderCallout1">
          <a:avLst>
            <a:gd name="adj1" fmla="val -5818"/>
            <a:gd name="adj2" fmla="val 49915"/>
            <a:gd name="adj3" fmla="val -113463"/>
            <a:gd name="adj4" fmla="val 49946"/>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64800" rIns="90000" rtlCol="0" anchor="ctr" anchorCtr="0"/>
        <a:lstStyle/>
        <a:p>
          <a:pPr algn="ctr"/>
          <a:r>
            <a:rPr kumimoji="1" lang="ja-JP" altLang="en-US" sz="1200">
              <a:solidFill>
                <a:srgbClr val="002060"/>
              </a:solidFill>
              <a:latin typeface="メイリオ" panose="020B0604030504040204" pitchFamily="50" charset="-128"/>
              <a:ea typeface="メイリオ" panose="020B0604030504040204" pitchFamily="50" charset="-128"/>
            </a:rPr>
            <a:t>何回も提出する様式になります。提出日や提出時期の更新忘れがないように留意してください。</a:t>
          </a:r>
        </a:p>
      </xdr:txBody>
    </xdr:sp>
    <xdr:clientData/>
  </xdr:twoCellAnchor>
  <xdr:twoCellAnchor>
    <xdr:from>
      <xdr:col>0</xdr:col>
      <xdr:colOff>964405</xdr:colOff>
      <xdr:row>18</xdr:row>
      <xdr:rowOff>0</xdr:rowOff>
    </xdr:from>
    <xdr:to>
      <xdr:col>4</xdr:col>
      <xdr:colOff>3095624</xdr:colOff>
      <xdr:row>22</xdr:row>
      <xdr:rowOff>0</xdr:rowOff>
    </xdr:to>
    <xdr:sp macro="" textlink="">
      <xdr:nvSpPr>
        <xdr:cNvPr id="9" name="四角形: 角を丸くする 8">
          <a:extLst>
            <a:ext uri="{FF2B5EF4-FFF2-40B4-BE49-F238E27FC236}">
              <a16:creationId xmlns:a16="http://schemas.microsoft.com/office/drawing/2014/main" id="{0B2C32F3-CCE4-48B6-A9DC-E183DC4214C1}"/>
            </a:ext>
          </a:extLst>
        </xdr:cNvPr>
        <xdr:cNvSpPr/>
      </xdr:nvSpPr>
      <xdr:spPr>
        <a:xfrm>
          <a:off x="964405" y="11549063"/>
          <a:ext cx="6881813" cy="1750218"/>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oneCellAnchor>
    <xdr:from>
      <xdr:col>3</xdr:col>
      <xdr:colOff>0</xdr:colOff>
      <xdr:row>17</xdr:row>
      <xdr:rowOff>678656</xdr:rowOff>
    </xdr:from>
    <xdr:ext cx="1260000" cy="432000"/>
    <xdr:sp macro="" textlink="">
      <xdr:nvSpPr>
        <xdr:cNvPr id="10" name="テキスト ボックス 9">
          <a:extLst>
            <a:ext uri="{FF2B5EF4-FFF2-40B4-BE49-F238E27FC236}">
              <a16:creationId xmlns:a16="http://schemas.microsoft.com/office/drawing/2014/main" id="{61A32041-CD70-41BD-BADF-08E27CD4DBF5}"/>
            </a:ext>
          </a:extLst>
        </xdr:cNvPr>
        <xdr:cNvSpPr txBox="1"/>
      </xdr:nvSpPr>
      <xdr:spPr>
        <a:xfrm>
          <a:off x="3495675" y="11346656"/>
          <a:ext cx="1260000" cy="432000"/>
        </a:xfrm>
        <a:prstGeom prst="rect">
          <a:avLst/>
        </a:prstGeom>
        <a:solidFill>
          <a:srgbClr val="A2EAE8"/>
        </a:solidFill>
        <a:ln w="38100"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noAutofit/>
        </a:bodyPr>
        <a:lstStyle/>
        <a:p>
          <a:pPr algn="ctr"/>
          <a:r>
            <a:rPr kumimoji="1" lang="ja-JP" altLang="en-US" sz="1600" b="1">
              <a:solidFill>
                <a:srgbClr val="002060"/>
              </a:solidFill>
              <a:latin typeface="メイリオ" panose="020B0604030504040204" pitchFamily="50" charset="-128"/>
              <a:ea typeface="メイリオ" panose="020B0604030504040204" pitchFamily="50" charset="-128"/>
            </a:rPr>
            <a:t>全員必須</a:t>
          </a:r>
        </a:p>
      </xdr:txBody>
    </xdr:sp>
    <xdr:clientData/>
  </xdr:oneCellAnchor>
  <xdr:twoCellAnchor>
    <xdr:from>
      <xdr:col>9</xdr:col>
      <xdr:colOff>0</xdr:colOff>
      <xdr:row>18</xdr:row>
      <xdr:rowOff>0</xdr:rowOff>
    </xdr:from>
    <xdr:to>
      <xdr:col>10</xdr:col>
      <xdr:colOff>0</xdr:colOff>
      <xdr:row>22</xdr:row>
      <xdr:rowOff>0</xdr:rowOff>
    </xdr:to>
    <xdr:sp macro="" textlink="">
      <xdr:nvSpPr>
        <xdr:cNvPr id="11" name="四角形: 角を丸くする 10">
          <a:extLst>
            <a:ext uri="{FF2B5EF4-FFF2-40B4-BE49-F238E27FC236}">
              <a16:creationId xmlns:a16="http://schemas.microsoft.com/office/drawing/2014/main" id="{079D70B1-342F-4B70-A74B-B1AD1A661E79}"/>
            </a:ext>
          </a:extLst>
        </xdr:cNvPr>
        <xdr:cNvSpPr/>
      </xdr:nvSpPr>
      <xdr:spPr>
        <a:xfrm>
          <a:off x="17109281" y="11549063"/>
          <a:ext cx="738188" cy="1750218"/>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l"/>
          <a:endParaRPr kumimoji="1" lang="ja-JP" altLang="en-US" sz="1200"/>
        </a:p>
      </xdr:txBody>
    </xdr:sp>
    <xdr:clientData/>
  </xdr:twoCellAnchor>
  <xdr:oneCellAnchor>
    <xdr:from>
      <xdr:col>8</xdr:col>
      <xdr:colOff>2071691</xdr:colOff>
      <xdr:row>18</xdr:row>
      <xdr:rowOff>528635</xdr:rowOff>
    </xdr:from>
    <xdr:ext cx="1260000" cy="432000"/>
    <xdr:sp macro="" textlink="">
      <xdr:nvSpPr>
        <xdr:cNvPr id="12" name="テキスト ボックス 11">
          <a:extLst>
            <a:ext uri="{FF2B5EF4-FFF2-40B4-BE49-F238E27FC236}">
              <a16:creationId xmlns:a16="http://schemas.microsoft.com/office/drawing/2014/main" id="{26055F6D-A95B-43AD-AA0F-3CC93D3C06F1}"/>
            </a:ext>
          </a:extLst>
        </xdr:cNvPr>
        <xdr:cNvSpPr txBox="1"/>
      </xdr:nvSpPr>
      <xdr:spPr>
        <a:xfrm>
          <a:off x="16854491" y="12082460"/>
          <a:ext cx="1260000" cy="432000"/>
        </a:xfrm>
        <a:prstGeom prst="rect">
          <a:avLst/>
        </a:prstGeom>
        <a:solidFill>
          <a:srgbClr val="A2EAE8"/>
        </a:solidFill>
        <a:ln w="38100"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noAutofit/>
        </a:bodyPr>
        <a:lstStyle/>
        <a:p>
          <a:pPr algn="ctr"/>
          <a:r>
            <a:rPr kumimoji="1" lang="ja-JP" altLang="en-US" sz="1600" b="1">
              <a:solidFill>
                <a:srgbClr val="002060"/>
              </a:solidFill>
              <a:latin typeface="メイリオ" panose="020B0604030504040204" pitchFamily="50" charset="-128"/>
              <a:ea typeface="メイリオ" panose="020B0604030504040204" pitchFamily="50" charset="-128"/>
            </a:rPr>
            <a:t>全員必須</a:t>
          </a:r>
        </a:p>
      </xdr:txBody>
    </xdr:sp>
    <xdr:clientData/>
  </xdr:oneCellAnchor>
  <xdr:twoCellAnchor>
    <xdr:from>
      <xdr:col>1</xdr:col>
      <xdr:colOff>1</xdr:colOff>
      <xdr:row>31</xdr:row>
      <xdr:rowOff>0</xdr:rowOff>
    </xdr:from>
    <xdr:to>
      <xdr:col>3</xdr:col>
      <xdr:colOff>1</xdr:colOff>
      <xdr:row>32</xdr:row>
      <xdr:rowOff>0</xdr:rowOff>
    </xdr:to>
    <xdr:sp macro="" textlink="">
      <xdr:nvSpPr>
        <xdr:cNvPr id="18" name="四角形: 角を丸くする 17">
          <a:extLst>
            <a:ext uri="{FF2B5EF4-FFF2-40B4-BE49-F238E27FC236}">
              <a16:creationId xmlns:a16="http://schemas.microsoft.com/office/drawing/2014/main" id="{F7A65C40-225D-498A-AA80-6F1AD0EA8989}"/>
            </a:ext>
          </a:extLst>
        </xdr:cNvPr>
        <xdr:cNvSpPr/>
      </xdr:nvSpPr>
      <xdr:spPr>
        <a:xfrm>
          <a:off x="962026" y="17802225"/>
          <a:ext cx="2533650"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16</xdr:col>
      <xdr:colOff>1143001</xdr:colOff>
      <xdr:row>10</xdr:row>
      <xdr:rowOff>0</xdr:rowOff>
    </xdr:from>
    <xdr:to>
      <xdr:col>24</xdr:col>
      <xdr:colOff>133351</xdr:colOff>
      <xdr:row>16</xdr:row>
      <xdr:rowOff>142875</xdr:rowOff>
    </xdr:to>
    <xdr:sp macro="" textlink="">
      <xdr:nvSpPr>
        <xdr:cNvPr id="21" name="正方形/長方形 20">
          <a:extLst>
            <a:ext uri="{FF2B5EF4-FFF2-40B4-BE49-F238E27FC236}">
              <a16:creationId xmlns:a16="http://schemas.microsoft.com/office/drawing/2014/main" id="{EF160576-CCFD-4A89-87AE-20CB6CCC9BCB}"/>
            </a:ext>
          </a:extLst>
        </xdr:cNvPr>
        <xdr:cNvSpPr/>
      </xdr:nvSpPr>
      <xdr:spPr>
        <a:xfrm>
          <a:off x="26898601" y="5791200"/>
          <a:ext cx="10344150" cy="4714875"/>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記載不要</a:t>
          </a:r>
        </a:p>
      </xdr:txBody>
    </xdr:sp>
    <xdr:clientData/>
  </xdr:twoCellAnchor>
  <xdr:twoCellAnchor>
    <xdr:from>
      <xdr:col>24</xdr:col>
      <xdr:colOff>1416844</xdr:colOff>
      <xdr:row>6</xdr:row>
      <xdr:rowOff>638174</xdr:rowOff>
    </xdr:from>
    <xdr:to>
      <xdr:col>42</xdr:col>
      <xdr:colOff>166688</xdr:colOff>
      <xdr:row>15</xdr:row>
      <xdr:rowOff>178593</xdr:rowOff>
    </xdr:to>
    <xdr:sp macro="" textlink="">
      <xdr:nvSpPr>
        <xdr:cNvPr id="26" name="正方形/長方形 25">
          <a:extLst>
            <a:ext uri="{FF2B5EF4-FFF2-40B4-BE49-F238E27FC236}">
              <a16:creationId xmlns:a16="http://schemas.microsoft.com/office/drawing/2014/main" id="{2565A6C2-554C-43F5-9538-DF90FE9F7D05}"/>
            </a:ext>
          </a:extLst>
        </xdr:cNvPr>
        <xdr:cNvSpPr/>
      </xdr:nvSpPr>
      <xdr:spPr>
        <a:xfrm>
          <a:off x="38526244" y="3381374"/>
          <a:ext cx="19723894" cy="6398419"/>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記載不要</a:t>
          </a:r>
          <a:endParaRPr kumimoji="1" lang="en-US" altLang="ja-JP" sz="3800" b="1">
            <a:solidFill>
              <a:schemeClr val="bg1"/>
            </a:solidFill>
            <a:latin typeface="メイリオ" panose="020B0604030504040204" pitchFamily="50" charset="-128"/>
            <a:ea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自動で</a:t>
          </a:r>
          <a:r>
            <a:rPr kumimoji="1" lang="ja-JP" altLang="en-US" sz="2400" b="1">
              <a:solidFill>
                <a:schemeClr val="lt1"/>
              </a:solidFill>
              <a:effectLst/>
              <a:latin typeface="メイリオ" panose="020B0604030504040204" pitchFamily="50" charset="-128"/>
              <a:ea typeface="メイリオ" panose="020B0604030504040204" pitchFamily="50" charset="-128"/>
              <a:cs typeface="+mn-cs"/>
            </a:rPr>
            <a:t>表示</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されます。</a:t>
          </a:r>
          <a:endParaRPr kumimoji="1" lang="ja-JP" altLang="en-US" sz="2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1</xdr:colOff>
      <xdr:row>7</xdr:row>
      <xdr:rowOff>0</xdr:rowOff>
    </xdr:from>
    <xdr:to>
      <xdr:col>5</xdr:col>
      <xdr:colOff>1</xdr:colOff>
      <xdr:row>8</xdr:row>
      <xdr:rowOff>0</xdr:rowOff>
    </xdr:to>
    <xdr:sp macro="" textlink="">
      <xdr:nvSpPr>
        <xdr:cNvPr id="27" name="四角形: 角を丸くする 26">
          <a:extLst>
            <a:ext uri="{FF2B5EF4-FFF2-40B4-BE49-F238E27FC236}">
              <a16:creationId xmlns:a16="http://schemas.microsoft.com/office/drawing/2014/main" id="{BBF2061F-7661-4926-B9A5-15ADB931BDF9}"/>
            </a:ext>
          </a:extLst>
        </xdr:cNvPr>
        <xdr:cNvSpPr/>
      </xdr:nvSpPr>
      <xdr:spPr>
        <a:xfrm>
          <a:off x="3488532" y="3048000"/>
          <a:ext cx="4357688" cy="7620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xdr:col>
      <xdr:colOff>1</xdr:colOff>
      <xdr:row>8</xdr:row>
      <xdr:rowOff>0</xdr:rowOff>
    </xdr:from>
    <xdr:to>
      <xdr:col>5</xdr:col>
      <xdr:colOff>1</xdr:colOff>
      <xdr:row>10</xdr:row>
      <xdr:rowOff>0</xdr:rowOff>
    </xdr:to>
    <xdr:sp macro="" textlink="">
      <xdr:nvSpPr>
        <xdr:cNvPr id="28" name="四角形: 角を丸くする 27">
          <a:extLst>
            <a:ext uri="{FF2B5EF4-FFF2-40B4-BE49-F238E27FC236}">
              <a16:creationId xmlns:a16="http://schemas.microsoft.com/office/drawing/2014/main" id="{5E1C208A-C871-4E35-9127-B05697F00B94}"/>
            </a:ext>
          </a:extLst>
        </xdr:cNvPr>
        <xdr:cNvSpPr/>
      </xdr:nvSpPr>
      <xdr:spPr>
        <a:xfrm>
          <a:off x="3488532" y="3810000"/>
          <a:ext cx="4357688" cy="15240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43</xdr:row>
      <xdr:rowOff>0</xdr:rowOff>
    </xdr:from>
    <xdr:to>
      <xdr:col>34</xdr:col>
      <xdr:colOff>0</xdr:colOff>
      <xdr:row>44</xdr:row>
      <xdr:rowOff>0</xdr:rowOff>
    </xdr:to>
    <xdr:sp macro="" textlink="">
      <xdr:nvSpPr>
        <xdr:cNvPr id="48" name="四角形: 角を丸くする 47">
          <a:extLst>
            <a:ext uri="{FF2B5EF4-FFF2-40B4-BE49-F238E27FC236}">
              <a16:creationId xmlns:a16="http://schemas.microsoft.com/office/drawing/2014/main" id="{A544E7CC-93B9-4EA9-A00E-0C57F549AD09}"/>
            </a:ext>
          </a:extLst>
        </xdr:cNvPr>
        <xdr:cNvSpPr/>
      </xdr:nvSpPr>
      <xdr:spPr>
        <a:xfrm>
          <a:off x="48041719" y="22729031"/>
          <a:ext cx="1119187" cy="452438"/>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endParaRPr kumimoji="1" lang="ja-JP" altLang="en-US" sz="1200" b="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37</xdr:col>
      <xdr:colOff>0</xdr:colOff>
      <xdr:row>43</xdr:row>
      <xdr:rowOff>0</xdr:rowOff>
    </xdr:from>
    <xdr:to>
      <xdr:col>38</xdr:col>
      <xdr:colOff>0</xdr:colOff>
      <xdr:row>44</xdr:row>
      <xdr:rowOff>0</xdr:rowOff>
    </xdr:to>
    <xdr:sp macro="" textlink="">
      <xdr:nvSpPr>
        <xdr:cNvPr id="49" name="四角形: 角を丸くする 48">
          <a:extLst>
            <a:ext uri="{FF2B5EF4-FFF2-40B4-BE49-F238E27FC236}">
              <a16:creationId xmlns:a16="http://schemas.microsoft.com/office/drawing/2014/main" id="{5DC04045-B20C-4A47-A568-A56A9EC0F02D}"/>
            </a:ext>
          </a:extLst>
        </xdr:cNvPr>
        <xdr:cNvSpPr/>
      </xdr:nvSpPr>
      <xdr:spPr>
        <a:xfrm>
          <a:off x="52511325" y="22831425"/>
          <a:ext cx="1114425" cy="457200"/>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lstStyle/>
        <a:p>
          <a:pPr algn="ctr"/>
          <a:endParaRPr kumimoji="1" lang="ja-JP" altLang="en-US"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41</xdr:col>
      <xdr:colOff>0</xdr:colOff>
      <xdr:row>43</xdr:row>
      <xdr:rowOff>0</xdr:rowOff>
    </xdr:from>
    <xdr:to>
      <xdr:col>42</xdr:col>
      <xdr:colOff>0</xdr:colOff>
      <xdr:row>44</xdr:row>
      <xdr:rowOff>0</xdr:rowOff>
    </xdr:to>
    <xdr:sp macro="" textlink="">
      <xdr:nvSpPr>
        <xdr:cNvPr id="50" name="四角形: 角を丸くする 49">
          <a:extLst>
            <a:ext uri="{FF2B5EF4-FFF2-40B4-BE49-F238E27FC236}">
              <a16:creationId xmlns:a16="http://schemas.microsoft.com/office/drawing/2014/main" id="{0AAFF0DB-5C33-4B06-91E1-08D1FD2E6E38}"/>
            </a:ext>
          </a:extLst>
        </xdr:cNvPr>
        <xdr:cNvSpPr/>
      </xdr:nvSpPr>
      <xdr:spPr>
        <a:xfrm>
          <a:off x="56995219" y="22729031"/>
          <a:ext cx="1119187" cy="452438"/>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endParaRPr kumimoji="1" lang="ja-JP" altLang="en-US"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45</xdr:row>
      <xdr:rowOff>0</xdr:rowOff>
    </xdr:from>
    <xdr:to>
      <xdr:col>3</xdr:col>
      <xdr:colOff>573150</xdr:colOff>
      <xdr:row>46</xdr:row>
      <xdr:rowOff>0</xdr:rowOff>
    </xdr:to>
    <xdr:sp macro="" textlink="">
      <xdr:nvSpPr>
        <xdr:cNvPr id="41" name="テキスト ボックス 40">
          <a:extLst>
            <a:ext uri="{FF2B5EF4-FFF2-40B4-BE49-F238E27FC236}">
              <a16:creationId xmlns:a16="http://schemas.microsoft.com/office/drawing/2014/main" id="{F8967A34-53D1-458A-A9A3-5B676751D7BE}"/>
            </a:ext>
          </a:extLst>
        </xdr:cNvPr>
        <xdr:cNvSpPr txBox="1"/>
      </xdr:nvSpPr>
      <xdr:spPr>
        <a:xfrm>
          <a:off x="962025" y="24203025"/>
          <a:ext cx="3106800" cy="457200"/>
        </a:xfrm>
        <a:prstGeom prst="rect">
          <a:avLst/>
        </a:prstGeom>
        <a:solidFill>
          <a:schemeClr val="bg1"/>
        </a:solidFill>
        <a:ln w="38100" cmpd="sng">
          <a:solidFill>
            <a:srgbClr val="7030A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algn="ctr"/>
          <a:r>
            <a:rPr kumimoji="1" lang="ja-JP" altLang="en-US" sz="1800" b="1">
              <a:solidFill>
                <a:srgbClr val="002060"/>
              </a:solidFill>
              <a:latin typeface="メイリオ" panose="020B0604030504040204" pitchFamily="50" charset="-128"/>
              <a:ea typeface="メイリオ" panose="020B0604030504040204" pitchFamily="50" charset="-128"/>
            </a:rPr>
            <a:t>★通番の記載例★</a:t>
          </a:r>
        </a:p>
      </xdr:txBody>
    </xdr:sp>
    <xdr:clientData/>
  </xdr:twoCellAnchor>
  <xdr:twoCellAnchor>
    <xdr:from>
      <xdr:col>22</xdr:col>
      <xdr:colOff>0</xdr:colOff>
      <xdr:row>23</xdr:row>
      <xdr:rowOff>0</xdr:rowOff>
    </xdr:from>
    <xdr:to>
      <xdr:col>23</xdr:col>
      <xdr:colOff>0</xdr:colOff>
      <xdr:row>24</xdr:row>
      <xdr:rowOff>0</xdr:rowOff>
    </xdr:to>
    <xdr:sp macro="" textlink="">
      <xdr:nvSpPr>
        <xdr:cNvPr id="56" name="四角形: 角を丸くする 55">
          <a:extLst>
            <a:ext uri="{FF2B5EF4-FFF2-40B4-BE49-F238E27FC236}">
              <a16:creationId xmlns:a16="http://schemas.microsoft.com/office/drawing/2014/main" id="{8389047F-CC6C-4437-A490-B15FE2D1456B}"/>
            </a:ext>
          </a:extLst>
        </xdr:cNvPr>
        <xdr:cNvSpPr/>
      </xdr:nvSpPr>
      <xdr:spPr>
        <a:xfrm>
          <a:off x="34004250" y="13688786"/>
          <a:ext cx="1578429" cy="462643"/>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14</xdr:col>
      <xdr:colOff>0</xdr:colOff>
      <xdr:row>23</xdr:row>
      <xdr:rowOff>0</xdr:rowOff>
    </xdr:from>
    <xdr:to>
      <xdr:col>14</xdr:col>
      <xdr:colOff>1265463</xdr:colOff>
      <xdr:row>24</xdr:row>
      <xdr:rowOff>0</xdr:rowOff>
    </xdr:to>
    <xdr:sp macro="" textlink="">
      <xdr:nvSpPr>
        <xdr:cNvPr id="58" name="四角形: 角を丸くする 57">
          <a:extLst>
            <a:ext uri="{FF2B5EF4-FFF2-40B4-BE49-F238E27FC236}">
              <a16:creationId xmlns:a16="http://schemas.microsoft.com/office/drawing/2014/main" id="{68435301-9325-4198-8A49-9E61E23E22BB}"/>
            </a:ext>
          </a:extLst>
        </xdr:cNvPr>
        <xdr:cNvSpPr/>
      </xdr:nvSpPr>
      <xdr:spPr>
        <a:xfrm>
          <a:off x="23254607" y="13688786"/>
          <a:ext cx="1265463" cy="462643"/>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23</xdr:row>
      <xdr:rowOff>0</xdr:rowOff>
    </xdr:from>
    <xdr:to>
      <xdr:col>42</xdr:col>
      <xdr:colOff>0</xdr:colOff>
      <xdr:row>24</xdr:row>
      <xdr:rowOff>0</xdr:rowOff>
    </xdr:to>
    <xdr:sp macro="" textlink="">
      <xdr:nvSpPr>
        <xdr:cNvPr id="60" name="四角形: 角を丸くする 59">
          <a:extLst>
            <a:ext uri="{FF2B5EF4-FFF2-40B4-BE49-F238E27FC236}">
              <a16:creationId xmlns:a16="http://schemas.microsoft.com/office/drawing/2014/main" id="{371744AA-4018-402E-A533-7DDB5290F7E2}"/>
            </a:ext>
          </a:extLst>
        </xdr:cNvPr>
        <xdr:cNvSpPr/>
      </xdr:nvSpPr>
      <xdr:spPr>
        <a:xfrm>
          <a:off x="44672250" y="13687425"/>
          <a:ext cx="80772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フェローシップ型</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での</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採用期間中に６か月の採用中断を取得</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し</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９月末で採用終了となる予定のため</a:t>
          </a: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月以降は空欄</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7</xdr:col>
      <xdr:colOff>0</xdr:colOff>
      <xdr:row>27</xdr:row>
      <xdr:rowOff>0</xdr:rowOff>
    </xdr:from>
    <xdr:to>
      <xdr:col>9</xdr:col>
      <xdr:colOff>0</xdr:colOff>
      <xdr:row>28</xdr:row>
      <xdr:rowOff>0</xdr:rowOff>
    </xdr:to>
    <xdr:sp macro="" textlink="">
      <xdr:nvSpPr>
        <xdr:cNvPr id="75" name="四角形: 角を丸くする 74">
          <a:extLst>
            <a:ext uri="{FF2B5EF4-FFF2-40B4-BE49-F238E27FC236}">
              <a16:creationId xmlns:a16="http://schemas.microsoft.com/office/drawing/2014/main" id="{B86BCFA4-5C23-44BD-8DDA-15AC63921B46}"/>
            </a:ext>
          </a:extLst>
        </xdr:cNvPr>
        <xdr:cNvSpPr/>
      </xdr:nvSpPr>
      <xdr:spPr>
        <a:xfrm>
          <a:off x="10620375" y="15516225"/>
          <a:ext cx="4933950"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46</xdr:col>
      <xdr:colOff>0</xdr:colOff>
      <xdr:row>27</xdr:row>
      <xdr:rowOff>0</xdr:rowOff>
    </xdr:from>
    <xdr:to>
      <xdr:col>47</xdr:col>
      <xdr:colOff>1</xdr:colOff>
      <xdr:row>28</xdr:row>
      <xdr:rowOff>0</xdr:rowOff>
    </xdr:to>
    <xdr:sp macro="" textlink="">
      <xdr:nvSpPr>
        <xdr:cNvPr id="105" name="四角形: 角を丸くする 104">
          <a:extLst>
            <a:ext uri="{FF2B5EF4-FFF2-40B4-BE49-F238E27FC236}">
              <a16:creationId xmlns:a16="http://schemas.microsoft.com/office/drawing/2014/main" id="{AA6C9F38-9B19-44E4-A49E-7A8C45A9804F}"/>
            </a:ext>
          </a:extLst>
        </xdr:cNvPr>
        <xdr:cNvSpPr/>
      </xdr:nvSpPr>
      <xdr:spPr>
        <a:xfrm>
          <a:off x="64493775" y="15973425"/>
          <a:ext cx="733426"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46</xdr:col>
      <xdr:colOff>0</xdr:colOff>
      <xdr:row>31</xdr:row>
      <xdr:rowOff>0</xdr:rowOff>
    </xdr:from>
    <xdr:to>
      <xdr:col>47</xdr:col>
      <xdr:colOff>1</xdr:colOff>
      <xdr:row>32</xdr:row>
      <xdr:rowOff>0</xdr:rowOff>
    </xdr:to>
    <xdr:sp macro="" textlink="">
      <xdr:nvSpPr>
        <xdr:cNvPr id="106" name="四角形: 角を丸くする 105">
          <a:extLst>
            <a:ext uri="{FF2B5EF4-FFF2-40B4-BE49-F238E27FC236}">
              <a16:creationId xmlns:a16="http://schemas.microsoft.com/office/drawing/2014/main" id="{8BFB6DBC-685E-4DA5-B87C-BB20A3B84CA8}"/>
            </a:ext>
          </a:extLst>
        </xdr:cNvPr>
        <xdr:cNvSpPr/>
      </xdr:nvSpPr>
      <xdr:spPr>
        <a:xfrm>
          <a:off x="64493775" y="17802225"/>
          <a:ext cx="733426"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7</xdr:col>
      <xdr:colOff>0</xdr:colOff>
      <xdr:row>31</xdr:row>
      <xdr:rowOff>0</xdr:rowOff>
    </xdr:from>
    <xdr:to>
      <xdr:col>9</xdr:col>
      <xdr:colOff>0</xdr:colOff>
      <xdr:row>32</xdr:row>
      <xdr:rowOff>0</xdr:rowOff>
    </xdr:to>
    <xdr:sp macro="" textlink="">
      <xdr:nvSpPr>
        <xdr:cNvPr id="109" name="四角形: 角を丸くする 108">
          <a:extLst>
            <a:ext uri="{FF2B5EF4-FFF2-40B4-BE49-F238E27FC236}">
              <a16:creationId xmlns:a16="http://schemas.microsoft.com/office/drawing/2014/main" id="{E687843A-9EB8-4F6C-9DAD-8B2E4815989E}"/>
            </a:ext>
          </a:extLst>
        </xdr:cNvPr>
        <xdr:cNvSpPr/>
      </xdr:nvSpPr>
      <xdr:spPr>
        <a:xfrm>
          <a:off x="11687175" y="17802225"/>
          <a:ext cx="5429250"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15</xdr:col>
      <xdr:colOff>0</xdr:colOff>
      <xdr:row>26</xdr:row>
      <xdr:rowOff>0</xdr:rowOff>
    </xdr:from>
    <xdr:to>
      <xdr:col>16</xdr:col>
      <xdr:colOff>0</xdr:colOff>
      <xdr:row>26</xdr:row>
      <xdr:rowOff>421200</xdr:rowOff>
    </xdr:to>
    <xdr:sp macro="" textlink="">
      <xdr:nvSpPr>
        <xdr:cNvPr id="62" name="四角形: 角を丸くする 61">
          <a:extLst>
            <a:ext uri="{FF2B5EF4-FFF2-40B4-BE49-F238E27FC236}">
              <a16:creationId xmlns:a16="http://schemas.microsoft.com/office/drawing/2014/main" id="{56B23239-4CAC-4D73-9871-3F8A27B4D74B}"/>
            </a:ext>
          </a:extLst>
        </xdr:cNvPr>
        <xdr:cNvSpPr/>
      </xdr:nvSpPr>
      <xdr:spPr>
        <a:xfrm>
          <a:off x="24488775" y="15059025"/>
          <a:ext cx="1266825" cy="421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12</xdr:col>
      <xdr:colOff>0</xdr:colOff>
      <xdr:row>25</xdr:row>
      <xdr:rowOff>0</xdr:rowOff>
    </xdr:from>
    <xdr:to>
      <xdr:col>12</xdr:col>
      <xdr:colOff>1265463</xdr:colOff>
      <xdr:row>26</xdr:row>
      <xdr:rowOff>0</xdr:rowOff>
    </xdr:to>
    <xdr:sp macro="" textlink="">
      <xdr:nvSpPr>
        <xdr:cNvPr id="80" name="四角形: 角を丸くする 79">
          <a:extLst>
            <a:ext uri="{FF2B5EF4-FFF2-40B4-BE49-F238E27FC236}">
              <a16:creationId xmlns:a16="http://schemas.microsoft.com/office/drawing/2014/main" id="{CD8ADC94-0B60-464F-BA25-CB5CA7A9A553}"/>
            </a:ext>
          </a:extLst>
        </xdr:cNvPr>
        <xdr:cNvSpPr/>
      </xdr:nvSpPr>
      <xdr:spPr>
        <a:xfrm>
          <a:off x="20688300" y="14601825"/>
          <a:ext cx="1265463"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23</xdr:col>
      <xdr:colOff>0</xdr:colOff>
      <xdr:row>26</xdr:row>
      <xdr:rowOff>0</xdr:rowOff>
    </xdr:from>
    <xdr:to>
      <xdr:col>24</xdr:col>
      <xdr:colOff>0</xdr:colOff>
      <xdr:row>26</xdr:row>
      <xdr:rowOff>421200</xdr:rowOff>
    </xdr:to>
    <xdr:sp macro="" textlink="">
      <xdr:nvSpPr>
        <xdr:cNvPr id="82" name="四角形: 角を丸くする 81">
          <a:extLst>
            <a:ext uri="{FF2B5EF4-FFF2-40B4-BE49-F238E27FC236}">
              <a16:creationId xmlns:a16="http://schemas.microsoft.com/office/drawing/2014/main" id="{81CD6505-4B55-4DE3-A405-F8FE3753FC16}"/>
            </a:ext>
          </a:extLst>
        </xdr:cNvPr>
        <xdr:cNvSpPr/>
      </xdr:nvSpPr>
      <xdr:spPr>
        <a:xfrm>
          <a:off x="32308800" y="15059025"/>
          <a:ext cx="1428750" cy="421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26</xdr:col>
      <xdr:colOff>1</xdr:colOff>
      <xdr:row>29</xdr:row>
      <xdr:rowOff>0</xdr:rowOff>
    </xdr:from>
    <xdr:to>
      <xdr:col>34</xdr:col>
      <xdr:colOff>1</xdr:colOff>
      <xdr:row>30</xdr:row>
      <xdr:rowOff>0</xdr:rowOff>
    </xdr:to>
    <xdr:sp macro="" textlink="">
      <xdr:nvSpPr>
        <xdr:cNvPr id="101" name="四角形: 角を丸くする 100">
          <a:extLst>
            <a:ext uri="{FF2B5EF4-FFF2-40B4-BE49-F238E27FC236}">
              <a16:creationId xmlns:a16="http://schemas.microsoft.com/office/drawing/2014/main" id="{1046D5B4-BFC2-4FA1-BF62-ADB2AF8C79A5}"/>
            </a:ext>
          </a:extLst>
        </xdr:cNvPr>
        <xdr:cNvSpPr/>
      </xdr:nvSpPr>
      <xdr:spPr>
        <a:xfrm>
          <a:off x="40252651" y="16430625"/>
          <a:ext cx="8915400"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26</xdr:col>
      <xdr:colOff>0</xdr:colOff>
      <xdr:row>35</xdr:row>
      <xdr:rowOff>0</xdr:rowOff>
    </xdr:from>
    <xdr:to>
      <xdr:col>30</xdr:col>
      <xdr:colOff>0</xdr:colOff>
      <xdr:row>36</xdr:row>
      <xdr:rowOff>0</xdr:rowOff>
    </xdr:to>
    <xdr:sp macro="" textlink="">
      <xdr:nvSpPr>
        <xdr:cNvPr id="102" name="四角形: 角を丸くする 101">
          <a:extLst>
            <a:ext uri="{FF2B5EF4-FFF2-40B4-BE49-F238E27FC236}">
              <a16:creationId xmlns:a16="http://schemas.microsoft.com/office/drawing/2014/main" id="{7A4A910B-380A-48A5-9F03-53B961E622DA}"/>
            </a:ext>
          </a:extLst>
        </xdr:cNvPr>
        <xdr:cNvSpPr/>
      </xdr:nvSpPr>
      <xdr:spPr>
        <a:xfrm>
          <a:off x="36595050" y="18259425"/>
          <a:ext cx="40386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７月から採用開始のため６月まで空欄</a:t>
          </a:r>
        </a:p>
      </xdr:txBody>
    </xdr:sp>
    <xdr:clientData/>
  </xdr:twoCellAnchor>
  <xdr:twoCellAnchor>
    <xdr:from>
      <xdr:col>26</xdr:col>
      <xdr:colOff>0</xdr:colOff>
      <xdr:row>32</xdr:row>
      <xdr:rowOff>36000</xdr:rowOff>
    </xdr:from>
    <xdr:to>
      <xdr:col>34</xdr:col>
      <xdr:colOff>0</xdr:colOff>
      <xdr:row>33</xdr:row>
      <xdr:rowOff>0</xdr:rowOff>
    </xdr:to>
    <xdr:sp macro="" textlink="">
      <xdr:nvSpPr>
        <xdr:cNvPr id="103" name="四角形: 角を丸くする 102">
          <a:extLst>
            <a:ext uri="{FF2B5EF4-FFF2-40B4-BE49-F238E27FC236}">
              <a16:creationId xmlns:a16="http://schemas.microsoft.com/office/drawing/2014/main" id="{CA09C8F1-91A8-48A8-A832-223585CC6740}"/>
            </a:ext>
          </a:extLst>
        </xdr:cNvPr>
        <xdr:cNvSpPr/>
      </xdr:nvSpPr>
      <xdr:spPr>
        <a:xfrm>
          <a:off x="36595050" y="17838225"/>
          <a:ext cx="8077200" cy="421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本人希望により</a:t>
          </a: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月から雇用開始のため９</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まで</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空欄</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（４月～９月まではフェローシップ型で受け入れている）</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22</xdr:col>
      <xdr:colOff>0</xdr:colOff>
      <xdr:row>32</xdr:row>
      <xdr:rowOff>36000</xdr:rowOff>
    </xdr:from>
    <xdr:to>
      <xdr:col>24</xdr:col>
      <xdr:colOff>0</xdr:colOff>
      <xdr:row>33</xdr:row>
      <xdr:rowOff>0</xdr:rowOff>
    </xdr:to>
    <xdr:sp macro="" textlink="">
      <xdr:nvSpPr>
        <xdr:cNvPr id="104" name="四角形: 角を丸くする 103">
          <a:extLst>
            <a:ext uri="{FF2B5EF4-FFF2-40B4-BE49-F238E27FC236}">
              <a16:creationId xmlns:a16="http://schemas.microsoft.com/office/drawing/2014/main" id="{EC3BB117-2A9A-4D1F-BFA6-C6788B4E9365}"/>
            </a:ext>
          </a:extLst>
        </xdr:cNvPr>
        <xdr:cNvSpPr/>
      </xdr:nvSpPr>
      <xdr:spPr>
        <a:xfrm>
          <a:off x="33966150" y="17838225"/>
          <a:ext cx="3143250" cy="421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21</xdr:col>
      <xdr:colOff>0</xdr:colOff>
      <xdr:row>40</xdr:row>
      <xdr:rowOff>0</xdr:rowOff>
    </xdr:from>
    <xdr:to>
      <xdr:col>28</xdr:col>
      <xdr:colOff>173025</xdr:colOff>
      <xdr:row>41</xdr:row>
      <xdr:rowOff>0</xdr:rowOff>
    </xdr:to>
    <xdr:sp macro="" textlink="">
      <xdr:nvSpPr>
        <xdr:cNvPr id="107" name="吹き出し: 線 106">
          <a:extLst>
            <a:ext uri="{FF2B5EF4-FFF2-40B4-BE49-F238E27FC236}">
              <a16:creationId xmlns:a16="http://schemas.microsoft.com/office/drawing/2014/main" id="{79E5F061-EF30-4175-BE56-3B04F69CD639}"/>
            </a:ext>
          </a:extLst>
        </xdr:cNvPr>
        <xdr:cNvSpPr/>
      </xdr:nvSpPr>
      <xdr:spPr>
        <a:xfrm>
          <a:off x="32394525" y="21917025"/>
          <a:ext cx="10260000" cy="457200"/>
        </a:xfrm>
        <a:prstGeom prst="borderCallout1">
          <a:avLst>
            <a:gd name="adj1" fmla="val -695009"/>
            <a:gd name="adj2" fmla="val 19202"/>
            <a:gd name="adj3" fmla="val 4574"/>
            <a:gd name="adj4" fmla="val 19137"/>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採用開始は</a:t>
          </a:r>
          <a:r>
            <a:rPr kumimoji="1" lang="en-US" altLang="ja-JP" sz="1200">
              <a:solidFill>
                <a:srgbClr val="002060"/>
              </a:solidFill>
              <a:latin typeface="メイリオ" panose="020B0604030504040204" pitchFamily="50" charset="-128"/>
              <a:ea typeface="メイリオ" panose="020B0604030504040204" pitchFamily="50" charset="-128"/>
            </a:rPr>
            <a:t>2025/4/1</a:t>
          </a:r>
          <a:r>
            <a:rPr kumimoji="1" lang="ja-JP" altLang="en-US" sz="1200">
              <a:solidFill>
                <a:srgbClr val="002060"/>
              </a:solidFill>
              <a:latin typeface="メイリオ" panose="020B0604030504040204" pitchFamily="50" charset="-128"/>
              <a:ea typeface="メイリオ" panose="020B0604030504040204" pitchFamily="50" charset="-128"/>
            </a:rPr>
            <a:t>だが雇用開始は本人の希望により</a:t>
          </a:r>
          <a:r>
            <a:rPr kumimoji="1" lang="en-US" altLang="ja-JP" sz="1200">
              <a:solidFill>
                <a:srgbClr val="002060"/>
              </a:solidFill>
              <a:latin typeface="メイリオ" panose="020B0604030504040204" pitchFamily="50" charset="-128"/>
              <a:ea typeface="メイリオ" panose="020B0604030504040204" pitchFamily="50" charset="-128"/>
            </a:rPr>
            <a:t>2025/10/1</a:t>
          </a:r>
          <a:r>
            <a:rPr kumimoji="1" lang="ja-JP" altLang="en-US" sz="1200">
              <a:solidFill>
                <a:srgbClr val="002060"/>
              </a:solidFill>
              <a:latin typeface="メイリオ" panose="020B0604030504040204" pitchFamily="50" charset="-128"/>
              <a:ea typeface="メイリオ" panose="020B0604030504040204" pitchFamily="50" charset="-128"/>
            </a:rPr>
            <a:t>のため、採用開始から雇用開始前までの研究奨励金の支給額を入力。</a:t>
          </a:r>
          <a:endParaRPr kumimoji="1" lang="en-US" altLang="ja-JP"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45</xdr:col>
      <xdr:colOff>0</xdr:colOff>
      <xdr:row>30</xdr:row>
      <xdr:rowOff>0</xdr:rowOff>
    </xdr:from>
    <xdr:to>
      <xdr:col>46</xdr:col>
      <xdr:colOff>0</xdr:colOff>
      <xdr:row>31</xdr:row>
      <xdr:rowOff>0</xdr:rowOff>
    </xdr:to>
    <xdr:sp macro="" textlink="">
      <xdr:nvSpPr>
        <xdr:cNvPr id="74" name="四角形: 角を丸くする 73">
          <a:extLst>
            <a:ext uri="{FF2B5EF4-FFF2-40B4-BE49-F238E27FC236}">
              <a16:creationId xmlns:a16="http://schemas.microsoft.com/office/drawing/2014/main" id="{7D727D28-DF7F-43C6-92AC-D9E6ED9623FE}"/>
            </a:ext>
          </a:extLst>
        </xdr:cNvPr>
        <xdr:cNvSpPr/>
      </xdr:nvSpPr>
      <xdr:spPr>
        <a:xfrm>
          <a:off x="62341125" y="17345025"/>
          <a:ext cx="1419225"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26</xdr:col>
      <xdr:colOff>0</xdr:colOff>
      <xdr:row>36</xdr:row>
      <xdr:rowOff>0</xdr:rowOff>
    </xdr:from>
    <xdr:to>
      <xdr:col>34</xdr:col>
      <xdr:colOff>0</xdr:colOff>
      <xdr:row>37</xdr:row>
      <xdr:rowOff>0</xdr:rowOff>
    </xdr:to>
    <xdr:sp macro="" textlink="">
      <xdr:nvSpPr>
        <xdr:cNvPr id="84" name="四角形: 角を丸くする 83">
          <a:extLst>
            <a:ext uri="{FF2B5EF4-FFF2-40B4-BE49-F238E27FC236}">
              <a16:creationId xmlns:a16="http://schemas.microsoft.com/office/drawing/2014/main" id="{47B45B6F-BD8C-4946-8744-E616E3E26AF7}"/>
            </a:ext>
          </a:extLst>
        </xdr:cNvPr>
        <xdr:cNvSpPr/>
      </xdr:nvSpPr>
      <xdr:spPr>
        <a:xfrm>
          <a:off x="36595050" y="19631025"/>
          <a:ext cx="80772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月から採用開始のため９</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まで</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空欄</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27</xdr:col>
      <xdr:colOff>0</xdr:colOff>
      <xdr:row>28</xdr:row>
      <xdr:rowOff>36000</xdr:rowOff>
    </xdr:from>
    <xdr:to>
      <xdr:col>35</xdr:col>
      <xdr:colOff>0</xdr:colOff>
      <xdr:row>29</xdr:row>
      <xdr:rowOff>0</xdr:rowOff>
    </xdr:to>
    <xdr:sp macro="" textlink="">
      <xdr:nvSpPr>
        <xdr:cNvPr id="91" name="四角形: 角を丸くする 90">
          <a:extLst>
            <a:ext uri="{FF2B5EF4-FFF2-40B4-BE49-F238E27FC236}">
              <a16:creationId xmlns:a16="http://schemas.microsoft.com/office/drawing/2014/main" id="{194E3AC1-068C-47B4-A46E-AF012DBE48C4}"/>
            </a:ext>
          </a:extLst>
        </xdr:cNvPr>
        <xdr:cNvSpPr/>
      </xdr:nvSpPr>
      <xdr:spPr>
        <a:xfrm>
          <a:off x="41367075" y="16466625"/>
          <a:ext cx="8915400" cy="421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10</xdr:col>
      <xdr:colOff>0</xdr:colOff>
      <xdr:row>31</xdr:row>
      <xdr:rowOff>0</xdr:rowOff>
    </xdr:from>
    <xdr:to>
      <xdr:col>45</xdr:col>
      <xdr:colOff>0</xdr:colOff>
      <xdr:row>32</xdr:row>
      <xdr:rowOff>0</xdr:rowOff>
    </xdr:to>
    <xdr:sp macro="" textlink="">
      <xdr:nvSpPr>
        <xdr:cNvPr id="108" name="四角形: 角を丸くする 107">
          <a:extLst>
            <a:ext uri="{FF2B5EF4-FFF2-40B4-BE49-F238E27FC236}">
              <a16:creationId xmlns:a16="http://schemas.microsoft.com/office/drawing/2014/main" id="{4FA18C5B-C687-44BE-B9DE-BF717730447B}"/>
            </a:ext>
          </a:extLst>
        </xdr:cNvPr>
        <xdr:cNvSpPr/>
      </xdr:nvSpPr>
      <xdr:spPr>
        <a:xfrm>
          <a:off x="17849850" y="17802225"/>
          <a:ext cx="44491275"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26</xdr:col>
      <xdr:colOff>0</xdr:colOff>
      <xdr:row>38</xdr:row>
      <xdr:rowOff>0</xdr:rowOff>
    </xdr:from>
    <xdr:to>
      <xdr:col>28</xdr:col>
      <xdr:colOff>1011150</xdr:colOff>
      <xdr:row>39</xdr:row>
      <xdr:rowOff>0</xdr:rowOff>
    </xdr:to>
    <xdr:sp macro="" textlink="">
      <xdr:nvSpPr>
        <xdr:cNvPr id="92" name="吹き出し: 線 91">
          <a:extLst>
            <a:ext uri="{FF2B5EF4-FFF2-40B4-BE49-F238E27FC236}">
              <a16:creationId xmlns:a16="http://schemas.microsoft.com/office/drawing/2014/main" id="{98C85D05-9859-41CA-BE9E-79A6C06966B3}"/>
            </a:ext>
          </a:extLst>
        </xdr:cNvPr>
        <xdr:cNvSpPr/>
      </xdr:nvSpPr>
      <xdr:spPr>
        <a:xfrm>
          <a:off x="40252650" y="21002625"/>
          <a:ext cx="3240000" cy="457200"/>
        </a:xfrm>
        <a:prstGeom prst="borderCallout1">
          <a:avLst>
            <a:gd name="adj1" fmla="val -795155"/>
            <a:gd name="adj2" fmla="val 6961"/>
            <a:gd name="adj3" fmla="val -740"/>
            <a:gd name="adj4" fmla="val 6987"/>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採用中断期間中に給与支給がない場合。</a:t>
          </a:r>
        </a:p>
      </xdr:txBody>
    </xdr:sp>
    <xdr:clientData/>
  </xdr:twoCellAnchor>
  <xdr:twoCellAnchor>
    <xdr:from>
      <xdr:col>15</xdr:col>
      <xdr:colOff>666750</xdr:colOff>
      <xdr:row>38</xdr:row>
      <xdr:rowOff>0</xdr:rowOff>
    </xdr:from>
    <xdr:to>
      <xdr:col>21</xdr:col>
      <xdr:colOff>141000</xdr:colOff>
      <xdr:row>39</xdr:row>
      <xdr:rowOff>0</xdr:rowOff>
    </xdr:to>
    <xdr:sp macro="" textlink="">
      <xdr:nvSpPr>
        <xdr:cNvPr id="93" name="吹き出し: 線 92">
          <a:extLst>
            <a:ext uri="{FF2B5EF4-FFF2-40B4-BE49-F238E27FC236}">
              <a16:creationId xmlns:a16="http://schemas.microsoft.com/office/drawing/2014/main" id="{E270B91C-A6E2-4ED4-8825-8CC3B09EA653}"/>
            </a:ext>
          </a:extLst>
        </xdr:cNvPr>
        <xdr:cNvSpPr/>
      </xdr:nvSpPr>
      <xdr:spPr>
        <a:xfrm>
          <a:off x="25155525" y="20545425"/>
          <a:ext cx="7380000" cy="457200"/>
        </a:xfrm>
        <a:prstGeom prst="borderCallout1">
          <a:avLst>
            <a:gd name="adj1" fmla="val -1102502"/>
            <a:gd name="adj2" fmla="val 5694"/>
            <a:gd name="adj3" fmla="val 1919"/>
            <a:gd name="adj4" fmla="val 5877"/>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継続採用者のうち、前年度には雇用を希望しなかったが今年度から新たに雇用を希望した場合。</a:t>
          </a:r>
        </a:p>
      </xdr:txBody>
    </xdr:sp>
    <xdr:clientData/>
  </xdr:twoCellAnchor>
  <xdr:twoCellAnchor>
    <xdr:from>
      <xdr:col>20</xdr:col>
      <xdr:colOff>1095375</xdr:colOff>
      <xdr:row>26</xdr:row>
      <xdr:rowOff>210600</xdr:rowOff>
    </xdr:from>
    <xdr:to>
      <xdr:col>23</xdr:col>
      <xdr:colOff>0</xdr:colOff>
      <xdr:row>37</xdr:row>
      <xdr:rowOff>447675</xdr:rowOff>
    </xdr:to>
    <xdr:cxnSp macro="">
      <xdr:nvCxnSpPr>
        <xdr:cNvPr id="97" name="直線矢印コネクタ 96">
          <a:extLst>
            <a:ext uri="{FF2B5EF4-FFF2-40B4-BE49-F238E27FC236}">
              <a16:creationId xmlns:a16="http://schemas.microsoft.com/office/drawing/2014/main" id="{C212D212-A5BB-43B0-8C28-C5C9F5DC2CD1}"/>
            </a:ext>
          </a:extLst>
        </xdr:cNvPr>
        <xdr:cNvCxnSpPr>
          <a:cxnSpLocks/>
          <a:endCxn id="82" idx="1"/>
        </xdr:cNvCxnSpPr>
      </xdr:nvCxnSpPr>
      <xdr:spPr>
        <a:xfrm flipV="1">
          <a:off x="31918275" y="15269625"/>
          <a:ext cx="3619500" cy="5266275"/>
        </a:xfrm>
        <a:prstGeom prst="straightConnector1">
          <a:avLst/>
        </a:prstGeom>
        <a:ln w="38100">
          <a:solidFill>
            <a:srgbClr val="33CCCC"/>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1068450</xdr:colOff>
      <xdr:row>40</xdr:row>
      <xdr:rowOff>0</xdr:rowOff>
    </xdr:from>
    <xdr:to>
      <xdr:col>15</xdr:col>
      <xdr:colOff>0</xdr:colOff>
      <xdr:row>41</xdr:row>
      <xdr:rowOff>0</xdr:rowOff>
    </xdr:to>
    <xdr:sp macro="" textlink="">
      <xdr:nvSpPr>
        <xdr:cNvPr id="136" name="吹き出し: 線 135">
          <a:extLst>
            <a:ext uri="{FF2B5EF4-FFF2-40B4-BE49-F238E27FC236}">
              <a16:creationId xmlns:a16="http://schemas.microsoft.com/office/drawing/2014/main" id="{F4FC3171-3C97-422B-9B3B-680E69CD3434}"/>
            </a:ext>
          </a:extLst>
        </xdr:cNvPr>
        <xdr:cNvSpPr/>
      </xdr:nvSpPr>
      <xdr:spPr>
        <a:xfrm>
          <a:off x="18918300" y="21459825"/>
          <a:ext cx="5570475" cy="457200"/>
        </a:xfrm>
        <a:prstGeom prst="borderCallout1">
          <a:avLst>
            <a:gd name="adj1" fmla="val -1590001"/>
            <a:gd name="adj2" fmla="val 79925"/>
            <a:gd name="adj3" fmla="val -2248"/>
            <a:gd name="adj4" fmla="val 79875"/>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フェローシップ型での採用期間中に６か月の採用中断を取得した場合。</a:t>
          </a:r>
        </a:p>
      </xdr:txBody>
    </xdr:sp>
    <xdr:clientData/>
  </xdr:twoCellAnchor>
  <xdr:twoCellAnchor>
    <xdr:from>
      <xdr:col>23</xdr:col>
      <xdr:colOff>0</xdr:colOff>
      <xdr:row>38</xdr:row>
      <xdr:rowOff>0</xdr:rowOff>
    </xdr:from>
    <xdr:to>
      <xdr:col>25</xdr:col>
      <xdr:colOff>636750</xdr:colOff>
      <xdr:row>39</xdr:row>
      <xdr:rowOff>0</xdr:rowOff>
    </xdr:to>
    <xdr:sp macro="" textlink="">
      <xdr:nvSpPr>
        <xdr:cNvPr id="140" name="吹き出し: 線 139">
          <a:extLst>
            <a:ext uri="{FF2B5EF4-FFF2-40B4-BE49-F238E27FC236}">
              <a16:creationId xmlns:a16="http://schemas.microsoft.com/office/drawing/2014/main" id="{D5DF1CF6-A097-4992-BA79-DA3375384D2F}"/>
            </a:ext>
          </a:extLst>
        </xdr:cNvPr>
        <xdr:cNvSpPr/>
      </xdr:nvSpPr>
      <xdr:spPr>
        <a:xfrm>
          <a:off x="35537775" y="20545425"/>
          <a:ext cx="3780000" cy="457200"/>
        </a:xfrm>
        <a:prstGeom prst="borderCallout1">
          <a:avLst>
            <a:gd name="adj1" fmla="val -495010"/>
            <a:gd name="adj2" fmla="val 51484"/>
            <a:gd name="adj3" fmla="val 2492"/>
            <a:gd name="adj4" fmla="val 51935"/>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雇用開始後の雇用支援金請求予定額を入力。</a:t>
          </a:r>
        </a:p>
      </xdr:txBody>
    </xdr:sp>
    <xdr:clientData/>
  </xdr:twoCellAnchor>
  <xdr:twoCellAnchor>
    <xdr:from>
      <xdr:col>24</xdr:col>
      <xdr:colOff>0</xdr:colOff>
      <xdr:row>32</xdr:row>
      <xdr:rowOff>36000</xdr:rowOff>
    </xdr:from>
    <xdr:to>
      <xdr:col>25</xdr:col>
      <xdr:colOff>0</xdr:colOff>
      <xdr:row>33</xdr:row>
      <xdr:rowOff>0</xdr:rowOff>
    </xdr:to>
    <xdr:sp macro="" textlink="">
      <xdr:nvSpPr>
        <xdr:cNvPr id="141" name="四角形: 角を丸くする 140">
          <a:extLst>
            <a:ext uri="{FF2B5EF4-FFF2-40B4-BE49-F238E27FC236}">
              <a16:creationId xmlns:a16="http://schemas.microsoft.com/office/drawing/2014/main" id="{8E8E7366-0A16-4A4A-9CEA-6BB37372020A}"/>
            </a:ext>
          </a:extLst>
        </xdr:cNvPr>
        <xdr:cNvSpPr/>
      </xdr:nvSpPr>
      <xdr:spPr>
        <a:xfrm>
          <a:off x="37109400" y="17838225"/>
          <a:ext cx="1571625" cy="421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9</xdr:col>
      <xdr:colOff>0</xdr:colOff>
      <xdr:row>38</xdr:row>
      <xdr:rowOff>0</xdr:rowOff>
    </xdr:from>
    <xdr:to>
      <xdr:col>13</xdr:col>
      <xdr:colOff>618450</xdr:colOff>
      <xdr:row>39</xdr:row>
      <xdr:rowOff>0</xdr:rowOff>
    </xdr:to>
    <xdr:sp macro="" textlink="">
      <xdr:nvSpPr>
        <xdr:cNvPr id="150" name="吹き出し: 線 149">
          <a:extLst>
            <a:ext uri="{FF2B5EF4-FFF2-40B4-BE49-F238E27FC236}">
              <a16:creationId xmlns:a16="http://schemas.microsoft.com/office/drawing/2014/main" id="{9914AE3F-A672-41F2-B04B-A8DF2D17F6C3}"/>
            </a:ext>
          </a:extLst>
        </xdr:cNvPr>
        <xdr:cNvSpPr/>
      </xdr:nvSpPr>
      <xdr:spPr>
        <a:xfrm>
          <a:off x="17116425" y="20545425"/>
          <a:ext cx="5457150" cy="457200"/>
        </a:xfrm>
        <a:prstGeom prst="borderCallout1">
          <a:avLst>
            <a:gd name="adj1" fmla="val -1196025"/>
            <a:gd name="adj2" fmla="val 85706"/>
            <a:gd name="adj3" fmla="val -588"/>
            <a:gd name="adj4" fmla="val 85639"/>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rgbClr val="002060"/>
              </a:solidFill>
              <a:latin typeface="メイリオ" panose="020B0604030504040204" pitchFamily="50" charset="-128"/>
              <a:ea typeface="メイリオ" panose="020B0604030504040204" pitchFamily="50" charset="-128"/>
            </a:rPr>
            <a:t>CPD</a:t>
          </a:r>
          <a:r>
            <a:rPr kumimoji="1" lang="ja-JP" altLang="en-US" sz="1200">
              <a:solidFill>
                <a:srgbClr val="002060"/>
              </a:solidFill>
              <a:latin typeface="メイリオ" panose="020B0604030504040204" pitchFamily="50" charset="-128"/>
              <a:ea typeface="メイリオ" panose="020B0604030504040204" pitchFamily="50" charset="-128"/>
            </a:rPr>
            <a:t>に採用された場合の採用終了予定日（採用開始日から５年後）。</a:t>
          </a:r>
        </a:p>
      </xdr:txBody>
    </xdr:sp>
    <xdr:clientData/>
  </xdr:twoCellAnchor>
  <xdr:twoCellAnchor>
    <xdr:from>
      <xdr:col>14</xdr:col>
      <xdr:colOff>381000</xdr:colOff>
      <xdr:row>23</xdr:row>
      <xdr:rowOff>228600</xdr:rowOff>
    </xdr:from>
    <xdr:to>
      <xdr:col>22</xdr:col>
      <xdr:colOff>0</xdr:colOff>
      <xdr:row>40</xdr:row>
      <xdr:rowOff>9525</xdr:rowOff>
    </xdr:to>
    <xdr:cxnSp macro="">
      <xdr:nvCxnSpPr>
        <xdr:cNvPr id="79" name="直線矢印コネクタ 78">
          <a:extLst>
            <a:ext uri="{FF2B5EF4-FFF2-40B4-BE49-F238E27FC236}">
              <a16:creationId xmlns:a16="http://schemas.microsoft.com/office/drawing/2014/main" id="{F6A3FED8-CAFD-447D-8F40-FF05FFF319CB}"/>
            </a:ext>
          </a:extLst>
        </xdr:cNvPr>
        <xdr:cNvCxnSpPr>
          <a:cxnSpLocks/>
          <a:endCxn id="56" idx="1"/>
        </xdr:cNvCxnSpPr>
      </xdr:nvCxnSpPr>
      <xdr:spPr>
        <a:xfrm flipV="1">
          <a:off x="23602950" y="13916025"/>
          <a:ext cx="10363200" cy="7553325"/>
        </a:xfrm>
        <a:prstGeom prst="straightConnector1">
          <a:avLst/>
        </a:prstGeom>
        <a:ln w="38100">
          <a:solidFill>
            <a:srgbClr val="33CCCC"/>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38</xdr:row>
      <xdr:rowOff>0</xdr:rowOff>
    </xdr:from>
    <xdr:to>
      <xdr:col>43</xdr:col>
      <xdr:colOff>285375</xdr:colOff>
      <xdr:row>39</xdr:row>
      <xdr:rowOff>0</xdr:rowOff>
    </xdr:to>
    <xdr:sp macro="" textlink="">
      <xdr:nvSpPr>
        <xdr:cNvPr id="119" name="吹き出し: 線 118">
          <a:extLst>
            <a:ext uri="{FF2B5EF4-FFF2-40B4-BE49-F238E27FC236}">
              <a16:creationId xmlns:a16="http://schemas.microsoft.com/office/drawing/2014/main" id="{037E5D54-D968-4E02-9917-9315FB451207}"/>
            </a:ext>
          </a:extLst>
        </xdr:cNvPr>
        <xdr:cNvSpPr/>
      </xdr:nvSpPr>
      <xdr:spPr>
        <a:xfrm>
          <a:off x="49168050" y="21002625"/>
          <a:ext cx="10620000" cy="457200"/>
        </a:xfrm>
        <a:prstGeom prst="borderCallout1">
          <a:avLst>
            <a:gd name="adj1" fmla="val -895157"/>
            <a:gd name="adj2" fmla="val 2462"/>
            <a:gd name="adj3" fmla="val 1343"/>
            <a:gd name="adj4" fmla="val 2506"/>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提出時点で採用中断期間中の支給額（基本給の減額調整後の金額）が未確定の場合、雇用支援金を上限の範囲内で申請して構いません。</a:t>
          </a:r>
        </a:p>
      </xdr:txBody>
    </xdr:sp>
    <xdr:clientData/>
  </xdr:twoCellAnchor>
  <xdr:twoCellAnchor>
    <xdr:from>
      <xdr:col>10</xdr:col>
      <xdr:colOff>0</xdr:colOff>
      <xdr:row>1</xdr:row>
      <xdr:rowOff>0</xdr:rowOff>
    </xdr:from>
    <xdr:to>
      <xdr:col>20</xdr:col>
      <xdr:colOff>0</xdr:colOff>
      <xdr:row>4</xdr:row>
      <xdr:rowOff>68400</xdr:rowOff>
    </xdr:to>
    <xdr:sp macro="" textlink="">
      <xdr:nvSpPr>
        <xdr:cNvPr id="72" name="テキスト ボックス 71">
          <a:extLst>
            <a:ext uri="{FF2B5EF4-FFF2-40B4-BE49-F238E27FC236}">
              <a16:creationId xmlns:a16="http://schemas.microsoft.com/office/drawing/2014/main" id="{95569CBC-918B-4BB1-906B-CAF0C8A5DD4A}"/>
            </a:ext>
          </a:extLst>
        </xdr:cNvPr>
        <xdr:cNvSpPr txBox="1"/>
      </xdr:nvSpPr>
      <xdr:spPr>
        <a:xfrm>
          <a:off x="17849850" y="457200"/>
          <a:ext cx="12973050" cy="1440000"/>
        </a:xfrm>
        <a:prstGeom prst="rect">
          <a:avLst/>
        </a:prstGeom>
        <a:solidFill>
          <a:srgbClr val="FFFF00"/>
        </a:solidFill>
        <a:ln w="381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r>
            <a:rPr kumimoji="1" lang="ja-JP" altLang="en-US" sz="1200">
              <a:solidFill>
                <a:srgbClr val="002060"/>
              </a:solidFill>
              <a:latin typeface="メイリオ" panose="020B0604030504040204" pitchFamily="50" charset="-128"/>
              <a:ea typeface="メイリオ" panose="020B0604030504040204" pitchFamily="50" charset="-128"/>
            </a:rPr>
            <a:t>・</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雇用対象者リスト</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は、</a:t>
          </a:r>
          <a:r>
            <a:rPr kumimoji="1" lang="en-US" altLang="ja-JP" sz="1200" b="0" u="sng">
              <a:solidFill>
                <a:srgbClr val="002060"/>
              </a:solidFill>
              <a:latin typeface="メイリオ" panose="020B0604030504040204" pitchFamily="50" charset="-128"/>
              <a:ea typeface="メイリオ" panose="020B0604030504040204" pitchFamily="50" charset="-128"/>
            </a:rPr>
            <a:t>Excel</a:t>
          </a:r>
          <a:r>
            <a:rPr kumimoji="1" lang="ja-JP" altLang="en-US" sz="1200" b="0" u="sng">
              <a:solidFill>
                <a:srgbClr val="002060"/>
              </a:solidFill>
              <a:latin typeface="メイリオ" panose="020B0604030504040204" pitchFamily="50" charset="-128"/>
              <a:ea typeface="メイリオ" panose="020B0604030504040204" pitchFamily="50" charset="-128"/>
            </a:rPr>
            <a:t>形式と</a:t>
          </a:r>
          <a:r>
            <a:rPr kumimoji="1" lang="en-US" altLang="ja-JP" sz="1200" b="0" u="sng">
              <a:solidFill>
                <a:srgbClr val="002060"/>
              </a:solidFill>
              <a:latin typeface="メイリオ" panose="020B0604030504040204" pitchFamily="50" charset="-128"/>
              <a:ea typeface="メイリオ" panose="020B0604030504040204" pitchFamily="50" charset="-128"/>
            </a:rPr>
            <a:t>PDF</a:t>
          </a:r>
          <a:r>
            <a:rPr kumimoji="1" lang="ja-JP" altLang="en-US" sz="1200" b="0" u="sng">
              <a:solidFill>
                <a:srgbClr val="002060"/>
              </a:solidFill>
              <a:latin typeface="メイリオ" panose="020B0604030504040204" pitchFamily="50" charset="-128"/>
              <a:ea typeface="メイリオ" panose="020B0604030504040204" pitchFamily="50" charset="-128"/>
            </a:rPr>
            <a:t>形式</a:t>
          </a:r>
          <a:r>
            <a:rPr kumimoji="1" lang="ja-JP" altLang="en-US" sz="1200" u="none">
              <a:solidFill>
                <a:srgbClr val="002060"/>
              </a:solidFill>
              <a:latin typeface="メイリオ" panose="020B0604030504040204" pitchFamily="50" charset="-128"/>
              <a:ea typeface="メイリオ" panose="020B0604030504040204" pitchFamily="50" charset="-128"/>
            </a:rPr>
            <a:t>の</a:t>
          </a:r>
          <a:r>
            <a:rPr kumimoji="1" lang="ja-JP" altLang="en-US" sz="1200" b="1" u="none">
              <a:solidFill>
                <a:srgbClr val="002060"/>
              </a:solidFill>
              <a:latin typeface="メイリオ" panose="020B0604030504040204" pitchFamily="50" charset="-128"/>
              <a:ea typeface="メイリオ" panose="020B0604030504040204" pitchFamily="50" charset="-128"/>
            </a:rPr>
            <a:t>２種類のファイル形式</a:t>
          </a:r>
          <a:r>
            <a:rPr kumimoji="1" lang="ja-JP" altLang="en-US" sz="1200" b="1">
              <a:solidFill>
                <a:srgbClr val="002060"/>
              </a:solidFill>
              <a:latin typeface="メイリオ" panose="020B0604030504040204" pitchFamily="50" charset="-128"/>
              <a:ea typeface="メイリオ" panose="020B0604030504040204" pitchFamily="50" charset="-128"/>
            </a:rPr>
            <a:t>を提出</a:t>
          </a:r>
          <a:r>
            <a:rPr kumimoji="1" lang="ja-JP" altLang="en-US" sz="1200">
              <a:solidFill>
                <a:srgbClr val="002060"/>
              </a:solidFill>
              <a:latin typeface="メイリオ" panose="020B0604030504040204" pitchFamily="50" charset="-128"/>
              <a:ea typeface="メイリオ" panose="020B0604030504040204" pitchFamily="50" charset="-128"/>
            </a:rPr>
            <a:t>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ja-JP" altLang="en-US" sz="1200">
              <a:solidFill>
                <a:srgbClr val="002060"/>
              </a:solidFill>
              <a:latin typeface="メイリオ" panose="020B0604030504040204" pitchFamily="50" charset="-128"/>
              <a:ea typeface="メイリオ" panose="020B0604030504040204" pitchFamily="50" charset="-128"/>
            </a:rPr>
            <a:t>　原則として</a:t>
          </a:r>
          <a:r>
            <a:rPr kumimoji="1" lang="en-US" altLang="ja-JP" sz="1200">
              <a:solidFill>
                <a:srgbClr val="002060"/>
              </a:solidFill>
              <a:latin typeface="メイリオ" panose="020B0604030504040204" pitchFamily="50" charset="-128"/>
              <a:ea typeface="メイリオ" panose="020B0604030504040204" pitchFamily="50" charset="-128"/>
            </a:rPr>
            <a:t>PDF</a:t>
          </a:r>
          <a:r>
            <a:rPr kumimoji="1" lang="ja-JP" altLang="en-US" sz="1200">
              <a:solidFill>
                <a:srgbClr val="002060"/>
              </a:solidFill>
              <a:latin typeface="メイリオ" panose="020B0604030504040204" pitchFamily="50" charset="-128"/>
              <a:ea typeface="メイリオ" panose="020B0604030504040204" pitchFamily="50" charset="-128"/>
            </a:rPr>
            <a:t>形式の内容を確認・保管し、</a:t>
          </a:r>
          <a:r>
            <a:rPr kumimoji="1" lang="en-US" altLang="ja-JP" sz="1200">
              <a:solidFill>
                <a:srgbClr val="002060"/>
              </a:solidFill>
              <a:latin typeface="メイリオ" panose="020B0604030504040204" pitchFamily="50" charset="-128"/>
              <a:ea typeface="メイリオ" panose="020B0604030504040204" pitchFamily="50" charset="-128"/>
            </a:rPr>
            <a:t>Excel</a:t>
          </a:r>
          <a:r>
            <a:rPr kumimoji="1" lang="ja-JP" altLang="en-US" sz="1200">
              <a:solidFill>
                <a:srgbClr val="002060"/>
              </a:solidFill>
              <a:latin typeface="メイリオ" panose="020B0604030504040204" pitchFamily="50" charset="-128"/>
              <a:ea typeface="メイリオ" panose="020B0604030504040204" pitchFamily="50" charset="-128"/>
            </a:rPr>
            <a:t>形式は計算結果などで疑義が生じた場合の確認に使用します。</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ja-JP" altLang="en-US" sz="1200">
              <a:solidFill>
                <a:srgbClr val="002060"/>
              </a:solidFill>
              <a:latin typeface="メイリオ" panose="020B0604030504040204" pitchFamily="50" charset="-128"/>
              <a:ea typeface="メイリオ" panose="020B0604030504040204" pitchFamily="50" charset="-128"/>
            </a:rPr>
            <a:t>・</a:t>
          </a:r>
          <a:r>
            <a:rPr kumimoji="1" lang="en-US" altLang="ja-JP" sz="1200">
              <a:solidFill>
                <a:srgbClr val="002060"/>
              </a:solidFill>
              <a:latin typeface="メイリオ" panose="020B0604030504040204" pitchFamily="50" charset="-128"/>
              <a:ea typeface="メイリオ" panose="020B0604030504040204" pitchFamily="50" charset="-128"/>
            </a:rPr>
            <a:t>PDF</a:t>
          </a:r>
          <a:r>
            <a:rPr kumimoji="1" lang="ja-JP" altLang="en-US" sz="1200">
              <a:solidFill>
                <a:srgbClr val="002060"/>
              </a:solidFill>
              <a:latin typeface="メイリオ" panose="020B0604030504040204" pitchFamily="50" charset="-128"/>
              <a:ea typeface="メイリオ" panose="020B0604030504040204" pitchFamily="50" charset="-128"/>
            </a:rPr>
            <a:t>形式については、数字等表示のエラーや見切れがないようにしてください。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ja-JP" altLang="en-US" sz="1200">
              <a:solidFill>
                <a:srgbClr val="002060"/>
              </a:solidFill>
              <a:latin typeface="メイリオ" panose="020B0604030504040204" pitchFamily="50" charset="-128"/>
              <a:ea typeface="メイリオ" panose="020B0604030504040204" pitchFamily="50" charset="-128"/>
            </a:rPr>
            <a:t>・入力する文字数がセル幅に対して多い場合</a:t>
          </a:r>
          <a:r>
            <a:rPr kumimoji="1" lang="ja-JP" altLang="en-US" sz="1200">
              <a:solidFill>
                <a:srgbClr val="002060"/>
              </a:solidFill>
              <a:latin typeface="メイリオ" panose="020B0604030504040204" pitchFamily="50" charset="-128"/>
              <a:ea typeface="メイリオ" panose="020B0604030504040204" pitchFamily="50" charset="-128"/>
              <a:cs typeface="+mn-cs"/>
            </a:rPr>
            <a:t>、フォントサイズを縮小するのではなく</a:t>
          </a:r>
          <a:r>
            <a:rPr kumimoji="1" lang="ja-JP" altLang="ja-JP" sz="1200">
              <a:solidFill>
                <a:srgbClr val="002060"/>
              </a:solidFill>
              <a:latin typeface="メイリオ" panose="020B0604030504040204" pitchFamily="50" charset="-128"/>
              <a:ea typeface="メイリオ" panose="020B0604030504040204" pitchFamily="50" charset="-128"/>
              <a:cs typeface="+mn-cs"/>
            </a:rPr>
            <a:t>適宜折り返し（複数行）</a:t>
          </a:r>
          <a:r>
            <a:rPr kumimoji="1" lang="ja-JP" altLang="en-US" sz="1200">
              <a:solidFill>
                <a:srgbClr val="002060"/>
              </a:solidFill>
              <a:latin typeface="メイリオ" panose="020B0604030504040204" pitchFamily="50" charset="-128"/>
              <a:ea typeface="メイリオ" panose="020B0604030504040204" pitchFamily="50" charset="-128"/>
              <a:cs typeface="+mn-cs"/>
            </a:rPr>
            <a:t>、</a:t>
          </a:r>
          <a:r>
            <a:rPr kumimoji="1" lang="en-US" altLang="ja-JP" sz="1200">
              <a:solidFill>
                <a:srgbClr val="002060"/>
              </a:solidFill>
              <a:latin typeface="メイリオ" panose="020B0604030504040204" pitchFamily="50" charset="-128"/>
              <a:ea typeface="メイリオ" panose="020B0604030504040204" pitchFamily="50" charset="-128"/>
              <a:cs typeface="+mn-cs"/>
            </a:rPr>
            <a:t>PDF</a:t>
          </a:r>
          <a:r>
            <a:rPr kumimoji="1" lang="ja-JP" altLang="en-US" sz="1200">
              <a:solidFill>
                <a:srgbClr val="002060"/>
              </a:solidFill>
              <a:latin typeface="メイリオ" panose="020B0604030504040204" pitchFamily="50" charset="-128"/>
              <a:ea typeface="メイリオ" panose="020B0604030504040204" pitchFamily="50" charset="-128"/>
              <a:cs typeface="+mn-cs"/>
            </a:rPr>
            <a:t>形式で</a:t>
          </a:r>
          <a:r>
            <a:rPr kumimoji="1" lang="ja-JP" altLang="ja-JP" sz="1200">
              <a:solidFill>
                <a:srgbClr val="002060"/>
              </a:solidFill>
              <a:latin typeface="メイリオ" panose="020B0604030504040204" pitchFamily="50" charset="-128"/>
              <a:ea typeface="メイリオ" panose="020B0604030504040204" pitchFamily="50" charset="-128"/>
              <a:cs typeface="+mn-cs"/>
            </a:rPr>
            <a:t>文字が確認できる大きさ</a:t>
          </a:r>
          <a:r>
            <a:rPr kumimoji="1" lang="ja-JP" altLang="en-US" sz="1200">
              <a:solidFill>
                <a:srgbClr val="002060"/>
              </a:solidFill>
              <a:latin typeface="メイリオ" panose="020B0604030504040204" pitchFamily="50" charset="-128"/>
              <a:ea typeface="メイリオ" panose="020B0604030504040204" pitchFamily="50" charset="-128"/>
              <a:cs typeface="+mn-cs"/>
            </a:rPr>
            <a:t>としてください。</a:t>
          </a:r>
          <a:endParaRPr kumimoji="1" lang="en-US" altLang="ja-JP" sz="1200">
            <a:solidFill>
              <a:srgbClr val="002060"/>
            </a:solidFill>
            <a:latin typeface="メイリオ" panose="020B0604030504040204" pitchFamily="50" charset="-128"/>
            <a:ea typeface="メイリオ" panose="020B0604030504040204" pitchFamily="50" charset="-128"/>
            <a:cs typeface="+mn-cs"/>
          </a:endParaRPr>
        </a:p>
      </xdr:txBody>
    </xdr:sp>
    <xdr:clientData/>
  </xdr:twoCellAnchor>
  <xdr:twoCellAnchor>
    <xdr:from>
      <xdr:col>10</xdr:col>
      <xdr:colOff>0</xdr:colOff>
      <xdr:row>0</xdr:row>
      <xdr:rowOff>0</xdr:rowOff>
    </xdr:from>
    <xdr:to>
      <xdr:col>12</xdr:col>
      <xdr:colOff>221550</xdr:colOff>
      <xdr:row>1</xdr:row>
      <xdr:rowOff>0</xdr:rowOff>
    </xdr:to>
    <xdr:sp macro="" textlink="">
      <xdr:nvSpPr>
        <xdr:cNvPr id="77" name="テキスト ボックス 76">
          <a:extLst>
            <a:ext uri="{FF2B5EF4-FFF2-40B4-BE49-F238E27FC236}">
              <a16:creationId xmlns:a16="http://schemas.microsoft.com/office/drawing/2014/main" id="{D5398FE6-A25B-4F4C-94A0-6F6DFB7BF01C}"/>
            </a:ext>
          </a:extLst>
        </xdr:cNvPr>
        <xdr:cNvSpPr txBox="1"/>
      </xdr:nvSpPr>
      <xdr:spPr>
        <a:xfrm>
          <a:off x="17849850" y="0"/>
          <a:ext cx="3060000" cy="457200"/>
        </a:xfrm>
        <a:prstGeom prst="rect">
          <a:avLst/>
        </a:prstGeom>
        <a:solidFill>
          <a:schemeClr val="bg1"/>
        </a:solidFill>
        <a:ln w="381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2060"/>
              </a:solidFill>
              <a:effectLst/>
              <a:latin typeface="メイリオ" panose="020B0604030504040204" pitchFamily="50" charset="-128"/>
              <a:ea typeface="メイリオ" panose="020B0604030504040204" pitchFamily="50" charset="-128"/>
              <a:cs typeface="+mn-cs"/>
            </a:rPr>
            <a:t>★提出</a:t>
          </a:r>
          <a:r>
            <a:rPr kumimoji="1" lang="ja-JP" altLang="en-US" sz="1800" b="1">
              <a:solidFill>
                <a:srgbClr val="002060"/>
              </a:solidFill>
              <a:effectLst/>
              <a:latin typeface="メイリオ" panose="020B0604030504040204" pitchFamily="50" charset="-128"/>
              <a:ea typeface="メイリオ" panose="020B0604030504040204" pitchFamily="50" charset="-128"/>
              <a:cs typeface="+mn-cs"/>
            </a:rPr>
            <a:t>時の留意事項</a:t>
          </a:r>
          <a:r>
            <a:rPr kumimoji="1" lang="ja-JP" altLang="ja-JP" sz="1800" b="1">
              <a:solidFill>
                <a:srgbClr val="002060"/>
              </a:solidFill>
              <a:effectLst/>
              <a:latin typeface="メイリオ" panose="020B0604030504040204" pitchFamily="50" charset="-128"/>
              <a:ea typeface="メイリオ" panose="020B0604030504040204" pitchFamily="50" charset="-128"/>
              <a:cs typeface="+mn-cs"/>
            </a:rPr>
            <a:t>★</a:t>
          </a:r>
          <a:endParaRPr lang="ja-JP" altLang="ja-JP" sz="1800" b="1">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18</xdr:col>
      <xdr:colOff>0</xdr:colOff>
      <xdr:row>6</xdr:row>
      <xdr:rowOff>638175</xdr:rowOff>
    </xdr:from>
    <xdr:to>
      <xdr:col>20</xdr:col>
      <xdr:colOff>0</xdr:colOff>
      <xdr:row>10</xdr:row>
      <xdr:rowOff>0</xdr:rowOff>
    </xdr:to>
    <xdr:sp macro="" textlink="">
      <xdr:nvSpPr>
        <xdr:cNvPr id="81" name="正方形/長方形 80">
          <a:extLst>
            <a:ext uri="{FF2B5EF4-FFF2-40B4-BE49-F238E27FC236}">
              <a16:creationId xmlns:a16="http://schemas.microsoft.com/office/drawing/2014/main" id="{BCCB8EF5-4F9D-409C-8F38-9580C54615C3}"/>
            </a:ext>
          </a:extLst>
        </xdr:cNvPr>
        <xdr:cNvSpPr/>
      </xdr:nvSpPr>
      <xdr:spPr>
        <a:xfrm>
          <a:off x="28289250" y="3381375"/>
          <a:ext cx="2533650" cy="2409825"/>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endParaRPr kumimoji="1" lang="en-US" altLang="ja-JP" sz="4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17</xdr:col>
      <xdr:colOff>1095375</xdr:colOff>
      <xdr:row>9</xdr:row>
      <xdr:rowOff>19050</xdr:rowOff>
    </xdr:from>
    <xdr:to>
      <xdr:col>19</xdr:col>
      <xdr:colOff>323851</xdr:colOff>
      <xdr:row>9</xdr:row>
      <xdr:rowOff>390525</xdr:rowOff>
    </xdr:to>
    <xdr:cxnSp macro="">
      <xdr:nvCxnSpPr>
        <xdr:cNvPr id="25" name="直線矢印コネクタ 24">
          <a:extLst>
            <a:ext uri="{FF2B5EF4-FFF2-40B4-BE49-F238E27FC236}">
              <a16:creationId xmlns:a16="http://schemas.microsoft.com/office/drawing/2014/main" id="{B72EB9C8-B361-4F6B-AEDF-DD00B927B120}"/>
            </a:ext>
          </a:extLst>
        </xdr:cNvPr>
        <xdr:cNvCxnSpPr/>
      </xdr:nvCxnSpPr>
      <xdr:spPr>
        <a:xfrm flipH="1" flipV="1">
          <a:off x="28086844" y="4591050"/>
          <a:ext cx="1752601" cy="3714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xdr:row>
      <xdr:rowOff>0</xdr:rowOff>
    </xdr:from>
    <xdr:to>
      <xdr:col>18</xdr:col>
      <xdr:colOff>0</xdr:colOff>
      <xdr:row>10</xdr:row>
      <xdr:rowOff>0</xdr:rowOff>
    </xdr:to>
    <xdr:sp macro="" textlink="">
      <xdr:nvSpPr>
        <xdr:cNvPr id="24" name="四角形: 角を丸くする 23">
          <a:extLst>
            <a:ext uri="{FF2B5EF4-FFF2-40B4-BE49-F238E27FC236}">
              <a16:creationId xmlns:a16="http://schemas.microsoft.com/office/drawing/2014/main" id="{520825DE-1E73-47DB-83C7-A0FC2166E852}"/>
            </a:ext>
          </a:extLst>
        </xdr:cNvPr>
        <xdr:cNvSpPr/>
      </xdr:nvSpPr>
      <xdr:spPr>
        <a:xfrm>
          <a:off x="27022425" y="3048000"/>
          <a:ext cx="1266825" cy="2286000"/>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r>
            <a:rPr kumimoji="1" lang="ja-JP" altLang="en-US" sz="1200" b="1">
              <a:solidFill>
                <a:srgbClr val="FF0000"/>
              </a:solidFill>
              <a:latin typeface="メイリオ" panose="020B0604030504040204" pitchFamily="50" charset="-128"/>
              <a:ea typeface="メイリオ" panose="020B0604030504040204" pitchFamily="50" charset="-128"/>
            </a:rPr>
            <a:t>③から転記。</a:t>
          </a:r>
        </a:p>
      </xdr:txBody>
    </xdr:sp>
    <xdr:clientData/>
  </xdr:twoCellAnchor>
  <xdr:twoCellAnchor>
    <xdr:from>
      <xdr:col>20</xdr:col>
      <xdr:colOff>0</xdr:colOff>
      <xdr:row>8</xdr:row>
      <xdr:rowOff>0</xdr:rowOff>
    </xdr:from>
    <xdr:to>
      <xdr:col>24</xdr:col>
      <xdr:colOff>0</xdr:colOff>
      <xdr:row>10</xdr:row>
      <xdr:rowOff>0</xdr:rowOff>
    </xdr:to>
    <xdr:sp macro="" textlink="">
      <xdr:nvSpPr>
        <xdr:cNvPr id="23" name="四角形: 角を丸くする 22">
          <a:extLst>
            <a:ext uri="{FF2B5EF4-FFF2-40B4-BE49-F238E27FC236}">
              <a16:creationId xmlns:a16="http://schemas.microsoft.com/office/drawing/2014/main" id="{06DC8384-E787-47A6-BA6C-3CD1453C0216}"/>
            </a:ext>
          </a:extLst>
        </xdr:cNvPr>
        <xdr:cNvSpPr/>
      </xdr:nvSpPr>
      <xdr:spPr>
        <a:xfrm>
          <a:off x="30822900" y="3810000"/>
          <a:ext cx="6286500" cy="1524000"/>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r>
            <a:rPr kumimoji="1" lang="en-US" altLang="ja-JP" sz="1200" b="1">
              <a:solidFill>
                <a:srgbClr val="FF0000"/>
              </a:solidFill>
              <a:latin typeface="メイリオ" panose="020B0604030504040204" pitchFamily="50" charset="-128"/>
              <a:ea typeface="メイリオ" panose="020B0604030504040204" pitchFamily="50" charset="-128"/>
            </a:rPr>
            <a:t>【E】</a:t>
          </a:r>
          <a:r>
            <a:rPr kumimoji="1" lang="ja-JP" altLang="en-US" sz="1200" b="1">
              <a:solidFill>
                <a:srgbClr val="FF0000"/>
              </a:solidFill>
              <a:latin typeface="メイリオ" panose="020B0604030504040204" pitchFamily="50" charset="-128"/>
              <a:ea typeface="メイリオ" panose="020B0604030504040204" pitchFamily="50" charset="-128"/>
            </a:rPr>
            <a:t>から転記。</a:t>
          </a:r>
          <a:endParaRPr kumimoji="1" lang="en-US" altLang="ja-JP"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44</xdr:col>
      <xdr:colOff>0</xdr:colOff>
      <xdr:row>40</xdr:row>
      <xdr:rowOff>0</xdr:rowOff>
    </xdr:from>
    <xdr:to>
      <xdr:col>47</xdr:col>
      <xdr:colOff>1468125</xdr:colOff>
      <xdr:row>41</xdr:row>
      <xdr:rowOff>0</xdr:rowOff>
    </xdr:to>
    <xdr:sp macro="" textlink="">
      <xdr:nvSpPr>
        <xdr:cNvPr id="83" name="吹き出し: 線 82">
          <a:extLst>
            <a:ext uri="{FF2B5EF4-FFF2-40B4-BE49-F238E27FC236}">
              <a16:creationId xmlns:a16="http://schemas.microsoft.com/office/drawing/2014/main" id="{8CFBB034-791A-4FD0-B440-47E97DAE3A84}"/>
            </a:ext>
          </a:extLst>
        </xdr:cNvPr>
        <xdr:cNvSpPr/>
      </xdr:nvSpPr>
      <xdr:spPr>
        <a:xfrm>
          <a:off x="60921900" y="21917025"/>
          <a:ext cx="5040000" cy="457200"/>
        </a:xfrm>
        <a:prstGeom prst="borderCallout1">
          <a:avLst>
            <a:gd name="adj1" fmla="val -893074"/>
            <a:gd name="adj2" fmla="val 43155"/>
            <a:gd name="adj3" fmla="val 1342"/>
            <a:gd name="adj4" fmla="val 10759"/>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rgbClr val="002060"/>
              </a:solidFill>
              <a:latin typeface="メイリオ" panose="020B0604030504040204" pitchFamily="50" charset="-128"/>
              <a:ea typeface="メイリオ" panose="020B0604030504040204" pitchFamily="50" charset="-128"/>
            </a:rPr>
            <a:t>2025/4/1</a:t>
          </a:r>
          <a:r>
            <a:rPr kumimoji="1" lang="ja-JP" altLang="en-US" sz="1200">
              <a:solidFill>
                <a:srgbClr val="002060"/>
              </a:solidFill>
              <a:latin typeface="メイリオ" panose="020B0604030504040204" pitchFamily="50" charset="-128"/>
              <a:ea typeface="メイリオ" panose="020B0604030504040204" pitchFamily="50" charset="-128"/>
            </a:rPr>
            <a:t>から雇用開始の新規採用者は「雇用継続中」を選択。</a:t>
          </a:r>
        </a:p>
      </xdr:txBody>
    </xdr:sp>
    <xdr:clientData/>
  </xdr:twoCellAnchor>
  <xdr:twoCellAnchor>
    <xdr:from>
      <xdr:col>6</xdr:col>
      <xdr:colOff>0</xdr:colOff>
      <xdr:row>45</xdr:row>
      <xdr:rowOff>0</xdr:rowOff>
    </xdr:from>
    <xdr:to>
      <xdr:col>6</xdr:col>
      <xdr:colOff>2934604</xdr:colOff>
      <xdr:row>46</xdr:row>
      <xdr:rowOff>0</xdr:rowOff>
    </xdr:to>
    <xdr:sp macro="" textlink="">
      <xdr:nvSpPr>
        <xdr:cNvPr id="86" name="テキスト ボックス 85">
          <a:extLst>
            <a:ext uri="{FF2B5EF4-FFF2-40B4-BE49-F238E27FC236}">
              <a16:creationId xmlns:a16="http://schemas.microsoft.com/office/drawing/2014/main" id="{B01CDE7F-1D9D-41AE-8A8A-96944342A8EB}"/>
            </a:ext>
          </a:extLst>
        </xdr:cNvPr>
        <xdr:cNvSpPr txBox="1"/>
      </xdr:nvSpPr>
      <xdr:spPr>
        <a:xfrm>
          <a:off x="8591550" y="24203025"/>
          <a:ext cx="2934604" cy="4572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002060"/>
              </a:solidFill>
              <a:latin typeface="メイリオ" panose="020B0604030504040204" pitchFamily="50" charset="-128"/>
              <a:ea typeface="メイリオ" panose="020B0604030504040204" pitchFamily="50" charset="-128"/>
            </a:rPr>
            <a:t>★</a:t>
          </a:r>
          <a:r>
            <a:rPr kumimoji="1" lang="en-US" altLang="ja-JP" sz="1800" b="1">
              <a:solidFill>
                <a:srgbClr val="002060"/>
              </a:solidFill>
              <a:latin typeface="メイリオ" panose="020B0604030504040204" pitchFamily="50" charset="-128"/>
              <a:ea typeface="メイリオ" panose="020B0604030504040204" pitchFamily="50" charset="-128"/>
            </a:rPr>
            <a:t>【E】※</a:t>
          </a:r>
          <a:r>
            <a:rPr kumimoji="1" lang="ja-JP" altLang="en-US" sz="1800" b="1">
              <a:solidFill>
                <a:srgbClr val="002060"/>
              </a:solidFill>
              <a:latin typeface="メイリオ" panose="020B0604030504040204" pitchFamily="50" charset="-128"/>
              <a:ea typeface="メイリオ" panose="020B0604030504040204" pitchFamily="50" charset="-128"/>
            </a:rPr>
            <a:t>箇所の説明★</a:t>
          </a:r>
        </a:p>
      </xdr:txBody>
    </xdr:sp>
    <xdr:clientData/>
  </xdr:twoCellAnchor>
  <xdr:twoCellAnchor>
    <xdr:from>
      <xdr:col>3</xdr:col>
      <xdr:colOff>0</xdr:colOff>
      <xdr:row>38</xdr:row>
      <xdr:rowOff>0</xdr:rowOff>
    </xdr:from>
    <xdr:to>
      <xdr:col>7</xdr:col>
      <xdr:colOff>1888500</xdr:colOff>
      <xdr:row>39</xdr:row>
      <xdr:rowOff>0</xdr:rowOff>
    </xdr:to>
    <xdr:sp macro="" textlink="">
      <xdr:nvSpPr>
        <xdr:cNvPr id="88" name="吹き出し: 線 87">
          <a:extLst>
            <a:ext uri="{FF2B5EF4-FFF2-40B4-BE49-F238E27FC236}">
              <a16:creationId xmlns:a16="http://schemas.microsoft.com/office/drawing/2014/main" id="{6B7BF310-C848-44ED-94D1-797C468CD7D9}"/>
            </a:ext>
          </a:extLst>
        </xdr:cNvPr>
        <xdr:cNvSpPr/>
      </xdr:nvSpPr>
      <xdr:spPr>
        <a:xfrm>
          <a:off x="3495675" y="21002625"/>
          <a:ext cx="10080000" cy="457200"/>
        </a:xfrm>
        <a:prstGeom prst="borderCallout1">
          <a:avLst>
            <a:gd name="adj1" fmla="val -548336"/>
            <a:gd name="adj2" fmla="val -12476"/>
            <a:gd name="adj3" fmla="val -302"/>
            <a:gd name="adj4" fmla="val 9471"/>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フェローシップ型で受け入れているが、本人希望により年度途中から雇用開始予定の場合、雇用支援金交付のため「雇用」を選択。</a:t>
          </a:r>
        </a:p>
      </xdr:txBody>
    </xdr:sp>
    <xdr:clientData/>
  </xdr:twoCellAnchor>
  <xdr:twoCellAnchor>
    <xdr:from>
      <xdr:col>37</xdr:col>
      <xdr:colOff>552450</xdr:colOff>
      <xdr:row>42</xdr:row>
      <xdr:rowOff>208147</xdr:rowOff>
    </xdr:from>
    <xdr:to>
      <xdr:col>37</xdr:col>
      <xdr:colOff>552450</xdr:colOff>
      <xdr:row>42</xdr:row>
      <xdr:rowOff>434947</xdr:rowOff>
    </xdr:to>
    <xdr:cxnSp macro="">
      <xdr:nvCxnSpPr>
        <xdr:cNvPr id="89" name="直線コネクタ 88">
          <a:extLst>
            <a:ext uri="{FF2B5EF4-FFF2-40B4-BE49-F238E27FC236}">
              <a16:creationId xmlns:a16="http://schemas.microsoft.com/office/drawing/2014/main" id="{B886CF5E-5B66-497E-80FF-CEF54429BE72}"/>
            </a:ext>
          </a:extLst>
        </xdr:cNvPr>
        <xdr:cNvCxnSpPr/>
      </xdr:nvCxnSpPr>
      <xdr:spPr>
        <a:xfrm>
          <a:off x="53063775" y="23039572"/>
          <a:ext cx="0" cy="2268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552450</xdr:colOff>
      <xdr:row>42</xdr:row>
      <xdr:rowOff>209550</xdr:rowOff>
    </xdr:from>
    <xdr:to>
      <xdr:col>33</xdr:col>
      <xdr:colOff>552450</xdr:colOff>
      <xdr:row>42</xdr:row>
      <xdr:rowOff>435745</xdr:rowOff>
    </xdr:to>
    <xdr:cxnSp macro="">
      <xdr:nvCxnSpPr>
        <xdr:cNvPr id="90" name="直線コネクタ 89">
          <a:extLst>
            <a:ext uri="{FF2B5EF4-FFF2-40B4-BE49-F238E27FC236}">
              <a16:creationId xmlns:a16="http://schemas.microsoft.com/office/drawing/2014/main" id="{65F2531D-B94D-4EAF-BD78-B069213CDFDD}"/>
            </a:ext>
          </a:extLst>
        </xdr:cNvPr>
        <xdr:cNvCxnSpPr/>
      </xdr:nvCxnSpPr>
      <xdr:spPr>
        <a:xfrm>
          <a:off x="48606075" y="23040975"/>
          <a:ext cx="0" cy="22619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552450</xdr:colOff>
      <xdr:row>42</xdr:row>
      <xdr:rowOff>209550</xdr:rowOff>
    </xdr:from>
    <xdr:to>
      <xdr:col>41</xdr:col>
      <xdr:colOff>552450</xdr:colOff>
      <xdr:row>42</xdr:row>
      <xdr:rowOff>435745</xdr:rowOff>
    </xdr:to>
    <xdr:cxnSp macro="">
      <xdr:nvCxnSpPr>
        <xdr:cNvPr id="94" name="直線コネクタ 93">
          <a:extLst>
            <a:ext uri="{FF2B5EF4-FFF2-40B4-BE49-F238E27FC236}">
              <a16:creationId xmlns:a16="http://schemas.microsoft.com/office/drawing/2014/main" id="{7AC30168-AEF2-493D-8804-A7653B76635B}"/>
            </a:ext>
          </a:extLst>
        </xdr:cNvPr>
        <xdr:cNvCxnSpPr/>
      </xdr:nvCxnSpPr>
      <xdr:spPr>
        <a:xfrm>
          <a:off x="57521475" y="23040975"/>
          <a:ext cx="0" cy="22619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43</xdr:row>
      <xdr:rowOff>0</xdr:rowOff>
    </xdr:from>
    <xdr:to>
      <xdr:col>30</xdr:col>
      <xdr:colOff>0</xdr:colOff>
      <xdr:row>44</xdr:row>
      <xdr:rowOff>0</xdr:rowOff>
    </xdr:to>
    <xdr:sp macro="" textlink="">
      <xdr:nvSpPr>
        <xdr:cNvPr id="113" name="四角形: 角を丸くする 112">
          <a:extLst>
            <a:ext uri="{FF2B5EF4-FFF2-40B4-BE49-F238E27FC236}">
              <a16:creationId xmlns:a16="http://schemas.microsoft.com/office/drawing/2014/main" id="{492E3D58-FB76-4B13-9B26-6647ECDEDE88}"/>
            </a:ext>
          </a:extLst>
        </xdr:cNvPr>
        <xdr:cNvSpPr/>
      </xdr:nvSpPr>
      <xdr:spPr>
        <a:xfrm>
          <a:off x="43595925" y="23288625"/>
          <a:ext cx="1114425" cy="457200"/>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endParaRPr kumimoji="1" lang="ja-JP" altLang="en-US" sz="1200" b="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1047753</xdr:colOff>
      <xdr:row>10</xdr:row>
      <xdr:rowOff>19050</xdr:rowOff>
    </xdr:from>
    <xdr:to>
      <xdr:col>29</xdr:col>
      <xdr:colOff>247650</xdr:colOff>
      <xdr:row>42</xdr:row>
      <xdr:rowOff>447675</xdr:rowOff>
    </xdr:to>
    <xdr:cxnSp macro="">
      <xdr:nvCxnSpPr>
        <xdr:cNvPr id="114" name="コネクタ: カギ線 113">
          <a:extLst>
            <a:ext uri="{FF2B5EF4-FFF2-40B4-BE49-F238E27FC236}">
              <a16:creationId xmlns:a16="http://schemas.microsoft.com/office/drawing/2014/main" id="{09A0AAE1-B378-420B-A02A-89338DB1A984}"/>
            </a:ext>
          </a:extLst>
        </xdr:cNvPr>
        <xdr:cNvCxnSpPr/>
      </xdr:nvCxnSpPr>
      <xdr:spPr>
        <a:xfrm rot="16200000" flipV="1">
          <a:off x="31480127" y="10915651"/>
          <a:ext cx="17468850" cy="7258047"/>
        </a:xfrm>
        <a:prstGeom prst="bentConnector3">
          <a:avLst>
            <a:gd name="adj1" fmla="val 6679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247652</xdr:colOff>
      <xdr:row>42</xdr:row>
      <xdr:rowOff>228600</xdr:rowOff>
    </xdr:from>
    <xdr:to>
      <xdr:col>41</xdr:col>
      <xdr:colOff>571500</xdr:colOff>
      <xdr:row>42</xdr:row>
      <xdr:rowOff>228600</xdr:rowOff>
    </xdr:to>
    <xdr:cxnSp macro="">
      <xdr:nvCxnSpPr>
        <xdr:cNvPr id="115" name="直線コネクタ 114">
          <a:extLst>
            <a:ext uri="{FF2B5EF4-FFF2-40B4-BE49-F238E27FC236}">
              <a16:creationId xmlns:a16="http://schemas.microsoft.com/office/drawing/2014/main" id="{CEEF4CFC-ED04-43CD-B1A5-E393441A31EC}"/>
            </a:ext>
          </a:extLst>
        </xdr:cNvPr>
        <xdr:cNvCxnSpPr/>
      </xdr:nvCxnSpPr>
      <xdr:spPr>
        <a:xfrm flipH="1">
          <a:off x="43843577" y="23060025"/>
          <a:ext cx="13696948"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45</xdr:row>
      <xdr:rowOff>0</xdr:rowOff>
    </xdr:from>
    <xdr:to>
      <xdr:col>35</xdr:col>
      <xdr:colOff>153450</xdr:colOff>
      <xdr:row>46</xdr:row>
      <xdr:rowOff>0</xdr:rowOff>
    </xdr:to>
    <xdr:sp macro="" textlink="">
      <xdr:nvSpPr>
        <xdr:cNvPr id="116" name="吹き出し: 線 115">
          <a:extLst>
            <a:ext uri="{FF2B5EF4-FFF2-40B4-BE49-F238E27FC236}">
              <a16:creationId xmlns:a16="http://schemas.microsoft.com/office/drawing/2014/main" id="{C7DB451F-43A2-4080-BE1D-F084BA47E814}"/>
            </a:ext>
          </a:extLst>
        </xdr:cNvPr>
        <xdr:cNvSpPr/>
      </xdr:nvSpPr>
      <xdr:spPr>
        <a:xfrm>
          <a:off x="43595925" y="24203025"/>
          <a:ext cx="6840000" cy="457200"/>
        </a:xfrm>
        <a:prstGeom prst="borderCallout1">
          <a:avLst>
            <a:gd name="adj1" fmla="val -97240"/>
            <a:gd name="adj2" fmla="val 8146"/>
            <a:gd name="adj3" fmla="val 2877"/>
            <a:gd name="adj4" fmla="val 8147"/>
          </a:avLst>
        </a:prstGeom>
        <a:solidFill>
          <a:srgbClr val="FFCCCC"/>
        </a:solidFill>
        <a:ln w="38100">
          <a:solidFill>
            <a:srgbClr val="FF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各四半期の支出について、「必要見込額」を選択時は</a:t>
          </a:r>
          <a:r>
            <a:rPr kumimoji="1" lang="en-US" altLang="ja-JP" sz="1200">
              <a:solidFill>
                <a:srgbClr val="002060"/>
              </a:solidFill>
              <a:latin typeface="メイリオ" panose="020B0604030504040204" pitchFamily="50" charset="-128"/>
              <a:ea typeface="メイリオ" panose="020B0604030504040204" pitchFamily="50" charset="-128"/>
            </a:rPr>
            <a:t>【C】</a:t>
          </a:r>
          <a:r>
            <a:rPr kumimoji="1" lang="ja-JP" altLang="en-US" sz="1200">
              <a:solidFill>
                <a:srgbClr val="002060"/>
              </a:solidFill>
              <a:latin typeface="メイリオ" panose="020B0604030504040204" pitchFamily="50" charset="-128"/>
              <a:ea typeface="メイリオ" panose="020B0604030504040204" pitchFamily="50" charset="-128"/>
            </a:rPr>
            <a:t>④～⑦に転記してください。</a:t>
          </a:r>
        </a:p>
      </xdr:txBody>
    </xdr:sp>
    <xdr:clientData/>
  </xdr:twoCellAnchor>
  <xdr:twoCellAnchor>
    <xdr:from>
      <xdr:col>44</xdr:col>
      <xdr:colOff>1157100</xdr:colOff>
      <xdr:row>38</xdr:row>
      <xdr:rowOff>0</xdr:rowOff>
    </xdr:from>
    <xdr:to>
      <xdr:col>48</xdr:col>
      <xdr:colOff>0</xdr:colOff>
      <xdr:row>39</xdr:row>
      <xdr:rowOff>0</xdr:rowOff>
    </xdr:to>
    <xdr:sp macro="" textlink="">
      <xdr:nvSpPr>
        <xdr:cNvPr id="96" name="吹き出し: 線 95">
          <a:extLst>
            <a:ext uri="{FF2B5EF4-FFF2-40B4-BE49-F238E27FC236}">
              <a16:creationId xmlns:a16="http://schemas.microsoft.com/office/drawing/2014/main" id="{567A4613-DA46-4906-9E02-66FCB809C6CD}"/>
            </a:ext>
          </a:extLst>
        </xdr:cNvPr>
        <xdr:cNvSpPr/>
      </xdr:nvSpPr>
      <xdr:spPr>
        <a:xfrm>
          <a:off x="62079000" y="21002625"/>
          <a:ext cx="6120000" cy="457200"/>
        </a:xfrm>
        <a:prstGeom prst="borderCallout1">
          <a:avLst>
            <a:gd name="adj1" fmla="val -795157"/>
            <a:gd name="adj2" fmla="val 87709"/>
            <a:gd name="adj3" fmla="val -4908"/>
            <a:gd name="adj4" fmla="val 87457"/>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今年度中に採用中断を取得する場合は「有」を選択し、備考に日付等を記載。</a:t>
          </a:r>
        </a:p>
      </xdr:txBody>
    </xdr:sp>
    <xdr:clientData/>
  </xdr:twoCellAnchor>
  <xdr:twoCellAnchor>
    <xdr:from>
      <xdr:col>47</xdr:col>
      <xdr:colOff>0</xdr:colOff>
      <xdr:row>28</xdr:row>
      <xdr:rowOff>0</xdr:rowOff>
    </xdr:from>
    <xdr:to>
      <xdr:col>48</xdr:col>
      <xdr:colOff>0</xdr:colOff>
      <xdr:row>30</xdr:row>
      <xdr:rowOff>0</xdr:rowOff>
    </xdr:to>
    <xdr:sp macro="" textlink="">
      <xdr:nvSpPr>
        <xdr:cNvPr id="98" name="四角形: 角を丸くする 97">
          <a:extLst>
            <a:ext uri="{FF2B5EF4-FFF2-40B4-BE49-F238E27FC236}">
              <a16:creationId xmlns:a16="http://schemas.microsoft.com/office/drawing/2014/main" id="{C6F6E7BB-AF3D-421C-9A50-6741835621F4}"/>
            </a:ext>
          </a:extLst>
        </xdr:cNvPr>
        <xdr:cNvSpPr/>
      </xdr:nvSpPr>
      <xdr:spPr>
        <a:xfrm>
          <a:off x="65227200" y="16430625"/>
          <a:ext cx="3095625" cy="9144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32</xdr:row>
      <xdr:rowOff>0</xdr:rowOff>
    </xdr:from>
    <xdr:to>
      <xdr:col>2</xdr:col>
      <xdr:colOff>0</xdr:colOff>
      <xdr:row>33</xdr:row>
      <xdr:rowOff>0</xdr:rowOff>
    </xdr:to>
    <xdr:sp macro="" textlink="">
      <xdr:nvSpPr>
        <xdr:cNvPr id="100" name="四角形: 角を丸くする 99">
          <a:extLst>
            <a:ext uri="{FF2B5EF4-FFF2-40B4-BE49-F238E27FC236}">
              <a16:creationId xmlns:a16="http://schemas.microsoft.com/office/drawing/2014/main" id="{96E1BFA1-1F41-478E-8C54-806882351023}"/>
            </a:ext>
          </a:extLst>
        </xdr:cNvPr>
        <xdr:cNvSpPr/>
      </xdr:nvSpPr>
      <xdr:spPr>
        <a:xfrm>
          <a:off x="962025" y="18259425"/>
          <a:ext cx="1266825"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p>
      </xdr:txBody>
    </xdr:sp>
    <xdr:clientData/>
  </xdr:twoCellAnchor>
  <xdr:twoCellAnchor>
    <xdr:from>
      <xdr:col>1</xdr:col>
      <xdr:colOff>1000124</xdr:colOff>
      <xdr:row>28</xdr:row>
      <xdr:rowOff>9525</xdr:rowOff>
    </xdr:from>
    <xdr:to>
      <xdr:col>1</xdr:col>
      <xdr:colOff>1019175</xdr:colOff>
      <xdr:row>39</xdr:row>
      <xdr:rowOff>447675</xdr:rowOff>
    </xdr:to>
    <xdr:cxnSp macro="">
      <xdr:nvCxnSpPr>
        <xdr:cNvPr id="110" name="直線矢印コネクタ 109">
          <a:extLst>
            <a:ext uri="{FF2B5EF4-FFF2-40B4-BE49-F238E27FC236}">
              <a16:creationId xmlns:a16="http://schemas.microsoft.com/office/drawing/2014/main" id="{C4406FE9-387A-4E67-BA84-023E3F72E2B2}"/>
            </a:ext>
          </a:extLst>
        </xdr:cNvPr>
        <xdr:cNvCxnSpPr/>
      </xdr:nvCxnSpPr>
      <xdr:spPr>
        <a:xfrm flipV="1">
          <a:off x="1962149" y="16440150"/>
          <a:ext cx="19051" cy="5467350"/>
        </a:xfrm>
        <a:prstGeom prst="straightConnector1">
          <a:avLst/>
        </a:prstGeom>
        <a:ln w="38100">
          <a:solidFill>
            <a:srgbClr val="33CCCC"/>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0</xdr:rowOff>
    </xdr:from>
    <xdr:to>
      <xdr:col>3</xdr:col>
      <xdr:colOff>0</xdr:colOff>
      <xdr:row>28</xdr:row>
      <xdr:rowOff>0</xdr:rowOff>
    </xdr:to>
    <xdr:sp macro="" textlink="">
      <xdr:nvSpPr>
        <xdr:cNvPr id="111" name="四角形: 角を丸くする 110">
          <a:extLst>
            <a:ext uri="{FF2B5EF4-FFF2-40B4-BE49-F238E27FC236}">
              <a16:creationId xmlns:a16="http://schemas.microsoft.com/office/drawing/2014/main" id="{51E348B0-CCFC-4D28-AD8D-9ECB9D22EE23}"/>
            </a:ext>
          </a:extLst>
        </xdr:cNvPr>
        <xdr:cNvSpPr/>
      </xdr:nvSpPr>
      <xdr:spPr>
        <a:xfrm>
          <a:off x="962025" y="15973425"/>
          <a:ext cx="2533650"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xdr:col>
      <xdr:colOff>400049</xdr:colOff>
      <xdr:row>40</xdr:row>
      <xdr:rowOff>9525</xdr:rowOff>
    </xdr:from>
    <xdr:to>
      <xdr:col>4</xdr:col>
      <xdr:colOff>2009230</xdr:colOff>
      <xdr:row>41</xdr:row>
      <xdr:rowOff>9525</xdr:rowOff>
    </xdr:to>
    <xdr:sp macro="" textlink="">
      <xdr:nvSpPr>
        <xdr:cNvPr id="112" name="吹き出し: 線 111">
          <a:extLst>
            <a:ext uri="{FF2B5EF4-FFF2-40B4-BE49-F238E27FC236}">
              <a16:creationId xmlns:a16="http://schemas.microsoft.com/office/drawing/2014/main" id="{50192565-1D40-47B3-AAE0-C5C899DF4D45}"/>
            </a:ext>
          </a:extLst>
        </xdr:cNvPr>
        <xdr:cNvSpPr/>
      </xdr:nvSpPr>
      <xdr:spPr>
        <a:xfrm>
          <a:off x="1362074" y="21926550"/>
          <a:ext cx="5409656" cy="457200"/>
        </a:xfrm>
        <a:prstGeom prst="borderCallout1">
          <a:avLst>
            <a:gd name="adj1" fmla="val -796253"/>
            <a:gd name="adj2" fmla="val 35161"/>
            <a:gd name="adj3" fmla="val -2385"/>
            <a:gd name="adj4" fmla="val 34889"/>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フェローシップ型で受け入れている採用者も全員記載してください。</a:t>
          </a:r>
        </a:p>
      </xdr:txBody>
    </xdr:sp>
    <xdr:clientData/>
  </xdr:twoCellAnchor>
  <xdr:twoCellAnchor>
    <xdr:from>
      <xdr:col>45</xdr:col>
      <xdr:colOff>0</xdr:colOff>
      <xdr:row>18</xdr:row>
      <xdr:rowOff>0</xdr:rowOff>
    </xdr:from>
    <xdr:to>
      <xdr:col>45</xdr:col>
      <xdr:colOff>1360800</xdr:colOff>
      <xdr:row>21</xdr:row>
      <xdr:rowOff>380999</xdr:rowOff>
    </xdr:to>
    <xdr:sp macro="" textlink="">
      <xdr:nvSpPr>
        <xdr:cNvPr id="78" name="四角形: 角を丸くする 77">
          <a:extLst>
            <a:ext uri="{FF2B5EF4-FFF2-40B4-BE49-F238E27FC236}">
              <a16:creationId xmlns:a16="http://schemas.microsoft.com/office/drawing/2014/main" id="{D4986BEA-E441-46A4-8B36-E7ED578E9DFF}"/>
            </a:ext>
          </a:extLst>
        </xdr:cNvPr>
        <xdr:cNvSpPr/>
      </xdr:nvSpPr>
      <xdr:spPr>
        <a:xfrm>
          <a:off x="62341125" y="12011025"/>
          <a:ext cx="1360800" cy="1752599"/>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oneCellAnchor>
    <xdr:from>
      <xdr:col>45</xdr:col>
      <xdr:colOff>9525</xdr:colOff>
      <xdr:row>18</xdr:row>
      <xdr:rowOff>526255</xdr:rowOff>
    </xdr:from>
    <xdr:ext cx="1332000" cy="432000"/>
    <xdr:sp macro="" textlink="">
      <xdr:nvSpPr>
        <xdr:cNvPr id="87" name="テキスト ボックス 86">
          <a:extLst>
            <a:ext uri="{FF2B5EF4-FFF2-40B4-BE49-F238E27FC236}">
              <a16:creationId xmlns:a16="http://schemas.microsoft.com/office/drawing/2014/main" id="{18A7C96C-2EF1-47CE-B3E9-B64176BE3785}"/>
            </a:ext>
          </a:extLst>
        </xdr:cNvPr>
        <xdr:cNvSpPr txBox="1"/>
      </xdr:nvSpPr>
      <xdr:spPr>
        <a:xfrm>
          <a:off x="62350650" y="12537280"/>
          <a:ext cx="1332000" cy="432000"/>
        </a:xfrm>
        <a:prstGeom prst="rect">
          <a:avLst/>
        </a:prstGeom>
        <a:solidFill>
          <a:srgbClr val="A2EAE8"/>
        </a:solidFill>
        <a:ln w="38100"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noAutofit/>
        </a:bodyPr>
        <a:lstStyle/>
        <a:p>
          <a:pPr algn="ctr"/>
          <a:r>
            <a:rPr kumimoji="1" lang="ja-JP" altLang="en-US" sz="1600" b="1">
              <a:solidFill>
                <a:srgbClr val="002060"/>
              </a:solidFill>
              <a:latin typeface="メイリオ" panose="020B0604030504040204" pitchFamily="50" charset="-128"/>
              <a:ea typeface="メイリオ" panose="020B0604030504040204" pitchFamily="50" charset="-128"/>
            </a:rPr>
            <a:t>全員必須</a:t>
          </a:r>
        </a:p>
      </xdr:txBody>
    </xdr:sp>
    <xdr:clientData/>
  </xdr:oneCellAnchor>
  <xdr:twoCellAnchor>
    <xdr:from>
      <xdr:col>1</xdr:col>
      <xdr:colOff>0</xdr:colOff>
      <xdr:row>46</xdr:row>
      <xdr:rowOff>0</xdr:rowOff>
    </xdr:from>
    <xdr:to>
      <xdr:col>5</xdr:col>
      <xdr:colOff>0</xdr:colOff>
      <xdr:row>65</xdr:row>
      <xdr:rowOff>0</xdr:rowOff>
    </xdr:to>
    <xdr:sp macro="" textlink="">
      <xdr:nvSpPr>
        <xdr:cNvPr id="95" name="テキスト ボックス 94">
          <a:extLst>
            <a:ext uri="{FF2B5EF4-FFF2-40B4-BE49-F238E27FC236}">
              <a16:creationId xmlns:a16="http://schemas.microsoft.com/office/drawing/2014/main" id="{C444D1A9-634D-4428-BCEB-3C5017F6A1A9}"/>
            </a:ext>
          </a:extLst>
        </xdr:cNvPr>
        <xdr:cNvSpPr txBox="1"/>
      </xdr:nvSpPr>
      <xdr:spPr>
        <a:xfrm>
          <a:off x="962025" y="24660225"/>
          <a:ext cx="6896100" cy="4705350"/>
        </a:xfrm>
        <a:prstGeom prst="rect">
          <a:avLst/>
        </a:prstGeom>
        <a:solidFill>
          <a:srgbClr val="CCCCFF"/>
        </a:solidFill>
        <a:ln w="38100" cmpd="sng">
          <a:solidFill>
            <a:srgbClr val="7030A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r>
            <a:rPr kumimoji="1" lang="en-US" altLang="ja-JP" sz="1200">
              <a:solidFill>
                <a:srgbClr val="002060"/>
              </a:solidFill>
              <a:latin typeface="メイリオ" panose="020B0604030504040204" pitchFamily="50" charset="-128"/>
              <a:ea typeface="メイリオ" panose="020B0604030504040204" pitchFamily="50" charset="-128"/>
            </a:rPr>
            <a:t>  1</a:t>
          </a:r>
          <a:r>
            <a:rPr kumimoji="1" lang="ja-JP" altLang="en-US" sz="1200">
              <a:solidFill>
                <a:srgbClr val="002060"/>
              </a:solidFill>
              <a:latin typeface="メイリオ" panose="020B0604030504040204" pitchFamily="50" charset="-128"/>
              <a:ea typeface="メイリオ" panose="020B0604030504040204" pitchFamily="50" charset="-128"/>
            </a:rPr>
            <a:t>　採用延長取得により年度途中に採用期間が終了予定の継続採用者</a:t>
          </a:r>
        </a:p>
        <a:p>
          <a:r>
            <a:rPr kumimoji="1" lang="ja-JP" altLang="en-US" sz="1200">
              <a:solidFill>
                <a:srgbClr val="002060"/>
              </a:solidFill>
              <a:latin typeface="メイリオ" panose="020B0604030504040204" pitchFamily="50" charset="-128"/>
              <a:ea typeface="メイリオ" panose="020B0604030504040204" pitchFamily="50" charset="-128"/>
            </a:rPr>
            <a:t>  </a:t>
          </a:r>
          <a:r>
            <a:rPr kumimoji="1" lang="en-US" altLang="ja-JP" sz="1200">
              <a:solidFill>
                <a:srgbClr val="002060"/>
              </a:solidFill>
              <a:latin typeface="メイリオ" panose="020B0604030504040204" pitchFamily="50" charset="-128"/>
              <a:ea typeface="メイリオ" panose="020B0604030504040204" pitchFamily="50" charset="-128"/>
            </a:rPr>
            <a:t>2</a:t>
          </a:r>
          <a:r>
            <a:rPr kumimoji="1" lang="ja-JP" altLang="en-US" sz="1200">
              <a:solidFill>
                <a:srgbClr val="002060"/>
              </a:solidFill>
              <a:latin typeface="メイリオ" panose="020B0604030504040204" pitchFamily="50" charset="-128"/>
              <a:ea typeface="メイリオ" panose="020B0604030504040204" pitchFamily="50" charset="-128"/>
            </a:rPr>
            <a:t>　令和７年度末で特別研究員の採用期間が終了予定の継続採用者</a:t>
          </a:r>
        </a:p>
        <a:p>
          <a:r>
            <a:rPr kumimoji="1" lang="en-US" altLang="ja-JP" sz="1200">
              <a:solidFill>
                <a:srgbClr val="002060"/>
              </a:solidFill>
              <a:latin typeface="メイリオ" panose="020B0604030504040204" pitchFamily="50" charset="-128"/>
              <a:ea typeface="メイリオ" panose="020B0604030504040204" pitchFamily="50" charset="-128"/>
            </a:rPr>
            <a:t>  3</a:t>
          </a:r>
          <a:r>
            <a:rPr kumimoji="1" lang="ja-JP" altLang="en-US" sz="1200">
              <a:solidFill>
                <a:srgbClr val="002060"/>
              </a:solidFill>
              <a:latin typeface="メイリオ" panose="020B0604030504040204" pitchFamily="50" charset="-128"/>
              <a:ea typeface="メイリオ" panose="020B0604030504040204" pitchFamily="50" charset="-128"/>
            </a:rPr>
            <a:t>　継続採用者（</a:t>
          </a:r>
          <a:r>
            <a:rPr kumimoji="1" lang="en-US" altLang="ja-JP" sz="1200">
              <a:solidFill>
                <a:srgbClr val="002060"/>
              </a:solidFill>
              <a:latin typeface="メイリオ" panose="020B0604030504040204" pitchFamily="50" charset="-128"/>
              <a:ea typeface="メイリオ" panose="020B0604030504040204" pitchFamily="50" charset="-128"/>
            </a:rPr>
            <a:t>CPD</a:t>
          </a:r>
          <a:r>
            <a:rPr kumimoji="1" lang="ja-JP" altLang="en-US" sz="1200">
              <a:solidFill>
                <a:srgbClr val="002060"/>
              </a:solidFill>
              <a:latin typeface="メイリオ" panose="020B0604030504040204" pitchFamily="50" charset="-128"/>
              <a:ea typeface="メイリオ" panose="020B0604030504040204" pitchFamily="50" charset="-128"/>
            </a:rPr>
            <a:t>）</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  4</a:t>
          </a:r>
          <a:r>
            <a:rPr kumimoji="1" lang="ja-JP" altLang="en-US" sz="1200">
              <a:solidFill>
                <a:srgbClr val="002060"/>
              </a:solidFill>
              <a:latin typeface="メイリオ" panose="020B0604030504040204" pitchFamily="50" charset="-128"/>
              <a:ea typeface="メイリオ" panose="020B0604030504040204" pitchFamily="50" charset="-128"/>
            </a:rPr>
            <a:t>　</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令和</a:t>
          </a:r>
          <a:r>
            <a:rPr kumimoji="1" lang="en-US" altLang="ja-JP" sz="1200">
              <a:solidFill>
                <a:srgbClr val="002060"/>
              </a:solidFill>
              <a:effectLst/>
              <a:latin typeface="メイリオ" panose="020B0604030504040204" pitchFamily="50" charset="-128"/>
              <a:ea typeface="メイリオ" panose="020B0604030504040204" pitchFamily="50" charset="-128"/>
              <a:cs typeface="+mn-cs"/>
            </a:rPr>
            <a:t>7</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年度から雇用開始の継続採用者</a:t>
          </a:r>
          <a:endParaRPr kumimoji="1" lang="en-US" altLang="ja-JP" sz="1200">
            <a:solidFill>
              <a:srgbClr val="002060"/>
            </a:solidFill>
            <a:effectLst/>
            <a:latin typeface="メイリオ" panose="020B0604030504040204" pitchFamily="50" charset="-128"/>
            <a:ea typeface="メイリオ" panose="020B0604030504040204" pitchFamily="50" charset="-128"/>
            <a:cs typeface="+mn-cs"/>
          </a:endParaRPr>
        </a:p>
        <a:p>
          <a:r>
            <a:rPr kumimoji="1" lang="en-US" altLang="ja-JP" sz="1200">
              <a:solidFill>
                <a:srgbClr val="002060"/>
              </a:solidFill>
              <a:latin typeface="メイリオ" panose="020B0604030504040204" pitchFamily="50" charset="-128"/>
              <a:ea typeface="メイリオ" panose="020B0604030504040204" pitchFamily="50" charset="-128"/>
            </a:rPr>
            <a:t>  5</a:t>
          </a:r>
          <a:r>
            <a:rPr kumimoji="1" lang="ja-JP" altLang="en-US" sz="1200">
              <a:solidFill>
                <a:srgbClr val="002060"/>
              </a:solidFill>
              <a:latin typeface="メイリオ" panose="020B0604030504040204" pitchFamily="50" charset="-128"/>
              <a:ea typeface="メイリオ" panose="020B0604030504040204" pitchFamily="50" charset="-128"/>
            </a:rPr>
            <a:t>　第１四半期に中途辞退した継続採用者（フェローシップ型）</a:t>
          </a:r>
        </a:p>
        <a:p>
          <a:r>
            <a:rPr kumimoji="1" lang="en-US" altLang="ja-JP" sz="1200">
              <a:solidFill>
                <a:srgbClr val="002060"/>
              </a:solidFill>
              <a:latin typeface="メイリオ" panose="020B0604030504040204" pitchFamily="50" charset="-128"/>
              <a:ea typeface="メイリオ" panose="020B0604030504040204" pitchFamily="50" charset="-128"/>
            </a:rPr>
            <a:t>  6</a:t>
          </a:r>
          <a:r>
            <a:rPr kumimoji="1" lang="ja-JP" altLang="en-US" sz="1200">
              <a:solidFill>
                <a:srgbClr val="002060"/>
              </a:solidFill>
              <a:latin typeface="メイリオ" panose="020B0604030504040204" pitchFamily="50" charset="-128"/>
              <a:ea typeface="メイリオ" panose="020B0604030504040204" pitchFamily="50" charset="-128"/>
            </a:rPr>
            <a:t>　採用中断期間中の継続採用者（給与の支給額が変更となり減額調整）</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  7</a:t>
          </a:r>
          <a:r>
            <a:rPr kumimoji="1" lang="ja-JP" altLang="en-US" sz="1200">
              <a:solidFill>
                <a:srgbClr val="002060"/>
              </a:solidFill>
              <a:latin typeface="メイリオ" panose="020B0604030504040204" pitchFamily="50" charset="-128"/>
              <a:ea typeface="メイリオ" panose="020B0604030504040204" pitchFamily="50" charset="-128"/>
            </a:rPr>
            <a:t>　採用中断期間中の継続採用者（</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  8</a:t>
          </a:r>
          <a:r>
            <a:rPr kumimoji="1" lang="ja-JP" altLang="en-US" sz="1200">
              <a:solidFill>
                <a:srgbClr val="002060"/>
              </a:solidFill>
              <a:latin typeface="メイリオ" panose="020B0604030504040204" pitchFamily="50" charset="-128"/>
              <a:ea typeface="メイリオ" panose="020B0604030504040204" pitchFamily="50" charset="-128"/>
            </a:rPr>
            <a:t>　新規採用者</a:t>
          </a:r>
        </a:p>
        <a:p>
          <a:r>
            <a:rPr kumimoji="1" lang="ja-JP" altLang="en-US" sz="1200" baseline="0">
              <a:solidFill>
                <a:srgbClr val="002060"/>
              </a:solidFill>
              <a:latin typeface="メイリオ" panose="020B0604030504040204" pitchFamily="50" charset="-128"/>
              <a:ea typeface="メイリオ" panose="020B0604030504040204" pitchFamily="50" charset="-128"/>
            </a:rPr>
            <a:t>  </a:t>
          </a:r>
          <a:r>
            <a:rPr kumimoji="1" lang="en-US" altLang="ja-JP" sz="1200">
              <a:solidFill>
                <a:srgbClr val="002060"/>
              </a:solidFill>
              <a:latin typeface="メイリオ" panose="020B0604030504040204" pitchFamily="50" charset="-128"/>
              <a:ea typeface="メイリオ" panose="020B0604030504040204" pitchFamily="50" charset="-128"/>
            </a:rPr>
            <a:t>9</a:t>
          </a:r>
          <a:r>
            <a:rPr kumimoji="1" lang="ja-JP" altLang="en-US" sz="1200">
              <a:solidFill>
                <a:srgbClr val="002060"/>
              </a:solidFill>
              <a:latin typeface="メイリオ" panose="020B0604030504040204" pitchFamily="50" charset="-128"/>
              <a:ea typeface="メイリオ" panose="020B0604030504040204" pitchFamily="50" charset="-128"/>
            </a:rPr>
            <a:t>　新規採用者（フェローシップ型）</a:t>
          </a:r>
        </a:p>
        <a:p>
          <a:r>
            <a:rPr kumimoji="1" lang="en-US" altLang="ja-JP" sz="1200">
              <a:solidFill>
                <a:srgbClr val="002060"/>
              </a:solidFill>
              <a:latin typeface="メイリオ" panose="020B0604030504040204" pitchFamily="50" charset="-128"/>
              <a:ea typeface="メイリオ" panose="020B0604030504040204" pitchFamily="50" charset="-128"/>
            </a:rPr>
            <a:t>10</a:t>
          </a:r>
          <a:r>
            <a:rPr kumimoji="1" lang="ja-JP" altLang="en-US" sz="1200">
              <a:solidFill>
                <a:srgbClr val="002060"/>
              </a:solidFill>
              <a:latin typeface="メイリオ" panose="020B0604030504040204" pitchFamily="50" charset="-128"/>
              <a:ea typeface="メイリオ" panose="020B0604030504040204" pitchFamily="50" charset="-128"/>
            </a:rPr>
            <a:t>　本人希望により年度途中から雇用開始予定のある新規採用者（フェローシップ型）</a:t>
          </a:r>
        </a:p>
        <a:p>
          <a:r>
            <a:rPr kumimoji="1" lang="en-US" altLang="ja-JP" sz="1200">
              <a:solidFill>
                <a:srgbClr val="002060"/>
              </a:solidFill>
              <a:latin typeface="メイリオ" panose="020B0604030504040204" pitchFamily="50" charset="-128"/>
              <a:ea typeface="メイリオ" panose="020B0604030504040204" pitchFamily="50" charset="-128"/>
            </a:rPr>
            <a:t>11</a:t>
          </a:r>
          <a:r>
            <a:rPr kumimoji="1" lang="ja-JP" altLang="en-US" sz="1200">
              <a:solidFill>
                <a:srgbClr val="002060"/>
              </a:solidFill>
              <a:latin typeface="メイリオ" panose="020B0604030504040204" pitchFamily="50" charset="-128"/>
              <a:ea typeface="メイリオ" panose="020B0604030504040204" pitchFamily="50" charset="-128"/>
            </a:rPr>
            <a:t>　第１四半期に中途辞退した新規採用者</a:t>
          </a:r>
        </a:p>
        <a:p>
          <a:r>
            <a:rPr kumimoji="1" lang="en-US" altLang="ja-JP" sz="1200">
              <a:solidFill>
                <a:srgbClr val="002060"/>
              </a:solidFill>
              <a:latin typeface="メイリオ" panose="020B0604030504040204" pitchFamily="50" charset="-128"/>
              <a:ea typeface="メイリオ" panose="020B0604030504040204" pitchFamily="50" charset="-128"/>
            </a:rPr>
            <a:t>12</a:t>
          </a:r>
          <a:r>
            <a:rPr kumimoji="1" lang="ja-JP" altLang="en-US" sz="1200">
              <a:solidFill>
                <a:srgbClr val="002060"/>
              </a:solidFill>
              <a:latin typeface="メイリオ" panose="020B0604030504040204" pitchFamily="50" charset="-128"/>
              <a:ea typeface="メイリオ" panose="020B0604030504040204" pitchFamily="50" charset="-128"/>
            </a:rPr>
            <a:t>　第３四半期に受入研究機関変更（転出）予定の新規採用者</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13</a:t>
          </a:r>
          <a:r>
            <a:rPr kumimoji="1" lang="ja-JP" altLang="en-US" sz="1200">
              <a:solidFill>
                <a:srgbClr val="002060"/>
              </a:solidFill>
              <a:latin typeface="メイリオ" panose="020B0604030504040204" pitchFamily="50" charset="-128"/>
              <a:ea typeface="メイリオ" panose="020B0604030504040204" pitchFamily="50" charset="-128"/>
            </a:rPr>
            <a:t>　年度途中から採用開始の新規採用者（</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a:t>
          </a:r>
        </a:p>
        <a:p>
          <a:r>
            <a:rPr kumimoji="1" lang="en-US" altLang="ja-JP" sz="1200">
              <a:solidFill>
                <a:srgbClr val="002060"/>
              </a:solidFill>
              <a:latin typeface="メイリオ" panose="020B0604030504040204" pitchFamily="50" charset="-128"/>
              <a:ea typeface="メイリオ" panose="020B0604030504040204" pitchFamily="50" charset="-128"/>
            </a:rPr>
            <a:t>14</a:t>
          </a:r>
          <a:r>
            <a:rPr kumimoji="1" lang="ja-JP" altLang="en-US" sz="1200">
              <a:solidFill>
                <a:srgbClr val="002060"/>
              </a:solidFill>
              <a:latin typeface="メイリオ" panose="020B0604030504040204" pitchFamily="50" charset="-128"/>
              <a:ea typeface="メイリオ" panose="020B0604030504040204" pitchFamily="50" charset="-128"/>
            </a:rPr>
            <a:t>　交付決定後に採用内定辞退した新規採用者（</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a:t>
          </a:r>
          <a:endParaRPr kumimoji="1" lang="en-US" altLang="ja-JP"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6</xdr:col>
      <xdr:colOff>0</xdr:colOff>
      <xdr:row>46</xdr:row>
      <xdr:rowOff>0</xdr:rowOff>
    </xdr:from>
    <xdr:to>
      <xdr:col>15</xdr:col>
      <xdr:colOff>1022775</xdr:colOff>
      <xdr:row>62</xdr:row>
      <xdr:rowOff>0</xdr:rowOff>
    </xdr:to>
    <xdr:sp macro="" textlink="">
      <xdr:nvSpPr>
        <xdr:cNvPr id="99" name="テキスト ボックス 98">
          <a:extLst>
            <a:ext uri="{FF2B5EF4-FFF2-40B4-BE49-F238E27FC236}">
              <a16:creationId xmlns:a16="http://schemas.microsoft.com/office/drawing/2014/main" id="{A4758943-B02D-4F1C-B0A5-5BC2B066E662}"/>
            </a:ext>
          </a:extLst>
        </xdr:cNvPr>
        <xdr:cNvSpPr txBox="1"/>
      </xdr:nvSpPr>
      <xdr:spPr>
        <a:xfrm>
          <a:off x="8591550" y="24660225"/>
          <a:ext cx="16920000" cy="3962400"/>
        </a:xfrm>
        <a:prstGeom prst="rect">
          <a:avLst/>
        </a:prstGeom>
        <a:solidFill>
          <a:srgbClr val="FFCCCC"/>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１　</a:t>
          </a:r>
          <a:r>
            <a:rPr kumimoji="1" lang="en-US" altLang="ja-JP" sz="1200">
              <a:solidFill>
                <a:srgbClr val="002060"/>
              </a:solidFill>
              <a:latin typeface="メイリオ" panose="020B0604030504040204" pitchFamily="50" charset="-128"/>
              <a:ea typeface="メイリオ" panose="020B0604030504040204" pitchFamily="50" charset="-128"/>
            </a:rPr>
            <a:t>【E】</a:t>
          </a:r>
          <a:r>
            <a:rPr kumimoji="1" lang="ja-JP" altLang="en-US" sz="1200">
              <a:solidFill>
                <a:srgbClr val="002060"/>
              </a:solidFill>
              <a:latin typeface="メイリオ" panose="020B0604030504040204" pitchFamily="50" charset="-128"/>
              <a:ea typeface="メイリオ" panose="020B0604030504040204" pitchFamily="50" charset="-128"/>
            </a:rPr>
            <a:t>は、当該年度に受け入れる（予定を含む。）全ての</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（資格変更</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を除く。）、</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及び</a:t>
          </a:r>
          <a:r>
            <a:rPr kumimoji="1" lang="en-US" altLang="ja-JP" sz="1200">
              <a:solidFill>
                <a:srgbClr val="002060"/>
              </a:solidFill>
              <a:latin typeface="メイリオ" panose="020B0604030504040204" pitchFamily="50" charset="-128"/>
              <a:ea typeface="メイリオ" panose="020B0604030504040204" pitchFamily="50" charset="-128"/>
            </a:rPr>
            <a:t>CPD</a:t>
          </a:r>
          <a:r>
            <a:rPr kumimoji="1" lang="ja-JP" altLang="en-US" sz="1200">
              <a:solidFill>
                <a:srgbClr val="002060"/>
              </a:solidFill>
              <a:latin typeface="メイリオ" panose="020B0604030504040204" pitchFamily="50" charset="-128"/>
              <a:ea typeface="メイリオ" panose="020B0604030504040204" pitchFamily="50" charset="-128"/>
            </a:rPr>
            <a:t>を記載してください。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フェローシップ型</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等として受け入れる場合、太字項目（</a:t>
          </a:r>
          <a:r>
            <a:rPr kumimoji="1" lang="en-US" altLang="ja-JP" sz="1200">
              <a:solidFill>
                <a:srgbClr val="002060"/>
              </a:solidFill>
              <a:latin typeface="メイリオ" panose="020B0604030504040204" pitchFamily="50" charset="-128"/>
              <a:ea typeface="メイリオ" panose="020B0604030504040204" pitchFamily="50" charset="-128"/>
            </a:rPr>
            <a:t>B</a:t>
          </a:r>
          <a:r>
            <a:rPr kumimoji="1" lang="ja-JP" altLang="en-US" sz="1200">
              <a:solidFill>
                <a:srgbClr val="002060"/>
              </a:solidFill>
              <a:latin typeface="メイリオ" panose="020B0604030504040204" pitchFamily="50" charset="-128"/>
              <a:ea typeface="メイリオ" panose="020B0604030504040204" pitchFamily="50" charset="-128"/>
            </a:rPr>
            <a:t>～</a:t>
          </a:r>
          <a:r>
            <a:rPr kumimoji="1" lang="en-US" altLang="ja-JP" sz="1200">
              <a:solidFill>
                <a:srgbClr val="002060"/>
              </a:solidFill>
              <a:latin typeface="メイリオ" panose="020B0604030504040204" pitchFamily="50" charset="-128"/>
              <a:ea typeface="メイリオ" panose="020B0604030504040204" pitchFamily="50" charset="-128"/>
            </a:rPr>
            <a:t>E,J,AT</a:t>
          </a:r>
          <a:r>
            <a:rPr kumimoji="1" lang="ja-JP" altLang="en-US" sz="1200">
              <a:solidFill>
                <a:srgbClr val="002060"/>
              </a:solidFill>
              <a:latin typeface="メイリオ" panose="020B0604030504040204" pitchFamily="50" charset="-128"/>
              <a:ea typeface="メイリオ" panose="020B0604030504040204" pitchFamily="50" charset="-128"/>
            </a:rPr>
            <a:t>列）のみ入力してください。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２　雇用制度導入機関は、特別研究員としての当初の採用期間（本会から</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等に発出した採用決定通知に記載された採用期間）を雇用期間の下限とすることを前提として</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等を雇用することとしています。</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雇用予定期間には、本事業によって雇用する見込の期間を入力してください。 </a:t>
          </a: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３　受入研究機関変更等により年度途中から雇用する</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等については、「前年度までの支給済額」（研究奨励金、雇用支援金）には、当該年度も含む雇用開始時点までの支給済額を入力してください。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また、「今年度請求予定額</a:t>
          </a:r>
          <a:r>
            <a:rPr kumimoji="1" lang="en-US" altLang="ja-JP" sz="1200">
              <a:solidFill>
                <a:srgbClr val="002060"/>
              </a:solidFill>
              <a:latin typeface="メイリオ" panose="020B0604030504040204" pitchFamily="50" charset="-128"/>
              <a:ea typeface="メイリオ" panose="020B0604030504040204" pitchFamily="50" charset="-128"/>
            </a:rPr>
            <a:t>(a)</a:t>
          </a:r>
          <a:r>
            <a:rPr kumimoji="1" lang="ja-JP" altLang="en-US" sz="1200">
              <a:solidFill>
                <a:srgbClr val="002060"/>
              </a:solidFill>
              <a:latin typeface="メイリオ" panose="020B0604030504040204" pitchFamily="50" charset="-128"/>
              <a:ea typeface="メイリオ" panose="020B0604030504040204" pitchFamily="50" charset="-128"/>
            </a:rPr>
            <a:t>」は、雇用開始後の金額としてください。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４　提出時よりも前の情報（例えば、第２四半期の概算払請求書提出時点であれば、第１四半期の状況）について、各月の金額が減額調整等により見込と差が生じた場合には実際の額に修正し、</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各四半期支出についての青字項目（</a:t>
          </a:r>
          <a:r>
            <a:rPr kumimoji="1" lang="en-US" altLang="ja-JP" sz="1200">
              <a:solidFill>
                <a:srgbClr val="002060"/>
              </a:solidFill>
              <a:latin typeface="メイリオ" panose="020B0604030504040204" pitchFamily="50" charset="-128"/>
              <a:ea typeface="メイリオ" panose="020B0604030504040204" pitchFamily="50" charset="-128"/>
            </a:rPr>
            <a:t>AD,AH,AL,AP</a:t>
          </a:r>
          <a:r>
            <a:rPr kumimoji="1" lang="ja-JP" altLang="en-US" sz="1200">
              <a:solidFill>
                <a:srgbClr val="002060"/>
              </a:solidFill>
              <a:latin typeface="メイリオ" panose="020B0604030504040204" pitchFamily="50" charset="-128"/>
              <a:ea typeface="メイリオ" panose="020B0604030504040204" pitchFamily="50" charset="-128"/>
            </a:rPr>
            <a:t>列）をプルダウン選択で「実績額」にしてください。 </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５　「特別研究員状況」は、提出時点（各四半期の概算払請求時は、当該四半期開始時点）の状況をプルダウン選択してください。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　　　「提出時の状況」については、</a:t>
          </a:r>
          <a:r>
            <a:rPr kumimoji="1" lang="en-US" altLang="ja-JP" sz="1200">
              <a:solidFill>
                <a:srgbClr val="002060"/>
              </a:solidFill>
              <a:effectLst/>
              <a:latin typeface="メイリオ" panose="020B0604030504040204" pitchFamily="50" charset="-128"/>
              <a:ea typeface="メイリオ" panose="020B0604030504040204" pitchFamily="50" charset="-128"/>
              <a:cs typeface="+mn-cs"/>
            </a:rPr>
            <a:t>R</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７新規採用者は</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交付申請</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書提出</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時</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から</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「雇用継続中」</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を選択してください。また、特別研究員の採用中断期間中は「雇用継続中」を選択してください。</a:t>
          </a:r>
          <a:endParaRPr kumimoji="1" lang="en-US" altLang="ja-JP" sz="1200">
            <a:solidFill>
              <a:srgbClr val="002060"/>
            </a:solidFill>
            <a:effectLst/>
            <a:latin typeface="メイリオ" panose="020B0604030504040204" pitchFamily="50" charset="-128"/>
            <a:ea typeface="メイリオ" panose="020B0604030504040204" pitchFamily="50" charset="-128"/>
            <a:cs typeface="+mn-cs"/>
          </a:endParaRPr>
        </a:p>
        <a:p>
          <a:pPr>
            <a:lnSpc>
              <a:spcPct val="100000"/>
            </a:lnSpc>
          </a:pP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　　　「前回からの変更の有無」については、前回の提出から今回の提出までに採用中断の取得や中途辞退、受入研究機関変更等、記載内容に変更があった場合に「有」を選択し、変更内容を備考に記載してください。</a:t>
          </a:r>
          <a:endParaRPr kumimoji="1" lang="en-US" altLang="ja-JP" sz="1200">
            <a:solidFill>
              <a:srgbClr val="002060"/>
            </a:solidFill>
            <a:effectLst/>
            <a:latin typeface="メイリオ" panose="020B0604030504040204" pitchFamily="50" charset="-128"/>
            <a:ea typeface="メイリオ" panose="020B0604030504040204" pitchFamily="50" charset="-128"/>
            <a:cs typeface="+mn-cs"/>
          </a:endParaRPr>
        </a:p>
        <a:p>
          <a:pPr>
            <a:lnSpc>
              <a:spcPct val="100000"/>
            </a:lnSpc>
          </a:pPr>
          <a:endParaRPr kumimoji="1" lang="ja-JP" altLang="en-US" sz="1200">
            <a:solidFill>
              <a:srgbClr val="002060"/>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45</xdr:col>
      <xdr:colOff>676275</xdr:colOff>
      <xdr:row>12</xdr:row>
      <xdr:rowOff>0</xdr:rowOff>
    </xdr:from>
    <xdr:to>
      <xdr:col>45</xdr:col>
      <xdr:colOff>676275</xdr:colOff>
      <xdr:row>17</xdr:row>
      <xdr:rowOff>838200</xdr:rowOff>
    </xdr:to>
    <xdr:cxnSp macro="">
      <xdr:nvCxnSpPr>
        <xdr:cNvPr id="117" name="直線矢印コネクタ 116">
          <a:extLst>
            <a:ext uri="{FF2B5EF4-FFF2-40B4-BE49-F238E27FC236}">
              <a16:creationId xmlns:a16="http://schemas.microsoft.com/office/drawing/2014/main" id="{41CFA85A-BDAD-4504-90E9-5F40CD6D7C54}"/>
            </a:ext>
          </a:extLst>
        </xdr:cNvPr>
        <xdr:cNvCxnSpPr/>
      </xdr:nvCxnSpPr>
      <xdr:spPr>
        <a:xfrm>
          <a:off x="63017400" y="7315200"/>
          <a:ext cx="0" cy="464820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304800</xdr:colOff>
      <xdr:row>23</xdr:row>
      <xdr:rowOff>0</xdr:rowOff>
    </xdr:from>
    <xdr:to>
      <xdr:col>0</xdr:col>
      <xdr:colOff>930525</xdr:colOff>
      <xdr:row>43</xdr:row>
      <xdr:rowOff>0</xdr:rowOff>
    </xdr:to>
    <xdr:sp macro="" textlink="">
      <xdr:nvSpPr>
        <xdr:cNvPr id="85" name="テキスト ボックス 84">
          <a:extLst>
            <a:ext uri="{FF2B5EF4-FFF2-40B4-BE49-F238E27FC236}">
              <a16:creationId xmlns:a16="http://schemas.microsoft.com/office/drawing/2014/main" id="{B5024A33-C342-47FE-8E2A-EA66DDB9466A}"/>
            </a:ext>
          </a:extLst>
        </xdr:cNvPr>
        <xdr:cNvSpPr txBox="1"/>
      </xdr:nvSpPr>
      <xdr:spPr>
        <a:xfrm>
          <a:off x="304800" y="14144625"/>
          <a:ext cx="625725" cy="9144000"/>
        </a:xfrm>
        <a:prstGeom prst="rect">
          <a:avLst/>
        </a:prstGeom>
        <a:noFill/>
        <a:ln w="38100" cmpd="sng">
          <a:solidFill>
            <a:srgbClr val="7030A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algn="l"/>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574800</xdr:colOff>
      <xdr:row>43</xdr:row>
      <xdr:rowOff>0</xdr:rowOff>
    </xdr:from>
    <xdr:to>
      <xdr:col>1</xdr:col>
      <xdr:colOff>454810</xdr:colOff>
      <xdr:row>44</xdr:row>
      <xdr:rowOff>416718</xdr:rowOff>
    </xdr:to>
    <xdr:cxnSp macro="">
      <xdr:nvCxnSpPr>
        <xdr:cNvPr id="118" name="コネクタ: カギ線 117">
          <a:extLst>
            <a:ext uri="{FF2B5EF4-FFF2-40B4-BE49-F238E27FC236}">
              <a16:creationId xmlns:a16="http://schemas.microsoft.com/office/drawing/2014/main" id="{9A1F2BAC-77C2-400E-889E-95CB16B689C6}"/>
            </a:ext>
          </a:extLst>
        </xdr:cNvPr>
        <xdr:cNvCxnSpPr>
          <a:stCxn id="85" idx="2"/>
        </xdr:cNvCxnSpPr>
      </xdr:nvCxnSpPr>
      <xdr:spPr>
        <a:xfrm rot="16200000" flipH="1">
          <a:off x="558859" y="23304566"/>
          <a:ext cx="873918" cy="842035"/>
        </a:xfrm>
        <a:prstGeom prst="bentConnector3">
          <a:avLst>
            <a:gd name="adj1" fmla="val 70708"/>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800100</xdr:colOff>
      <xdr:row>11</xdr:row>
      <xdr:rowOff>619125</xdr:rowOff>
    </xdr:from>
    <xdr:to>
      <xdr:col>4</xdr:col>
      <xdr:colOff>157163</xdr:colOff>
      <xdr:row>14</xdr:row>
      <xdr:rowOff>154781</xdr:rowOff>
    </xdr:to>
    <xdr:sp macro="" textlink="">
      <xdr:nvSpPr>
        <xdr:cNvPr id="122" name="正方形/長方形 121">
          <a:extLst>
            <a:ext uri="{FF2B5EF4-FFF2-40B4-BE49-F238E27FC236}">
              <a16:creationId xmlns:a16="http://schemas.microsoft.com/office/drawing/2014/main" id="{C22C324C-A559-436B-AD36-693067AFE361}"/>
            </a:ext>
          </a:extLst>
        </xdr:cNvPr>
        <xdr:cNvSpPr/>
      </xdr:nvSpPr>
      <xdr:spPr>
        <a:xfrm>
          <a:off x="800100" y="7172325"/>
          <a:ext cx="4119563" cy="1821656"/>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記載不要</a:t>
          </a:r>
          <a:endParaRPr kumimoji="1" lang="en-US" altLang="ja-JP" sz="3800" b="1">
            <a:solidFill>
              <a:schemeClr val="bg1"/>
            </a:solidFill>
            <a:latin typeface="メイリオ" panose="020B0604030504040204" pitchFamily="50" charset="-128"/>
            <a:ea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自動で</a:t>
          </a:r>
          <a:r>
            <a:rPr kumimoji="1" lang="ja-JP" altLang="en-US" sz="2400" b="1">
              <a:solidFill>
                <a:schemeClr val="lt1"/>
              </a:solidFill>
              <a:effectLst/>
              <a:latin typeface="メイリオ" panose="020B0604030504040204" pitchFamily="50" charset="-128"/>
              <a:ea typeface="メイリオ" panose="020B0604030504040204" pitchFamily="50" charset="-128"/>
              <a:cs typeface="+mn-cs"/>
            </a:rPr>
            <a:t>表示</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されます。</a:t>
          </a:r>
          <a:endParaRPr lang="ja-JP" altLang="ja-JP" sz="2400">
            <a:effectLst/>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0</xdr:colOff>
      <xdr:row>19</xdr:row>
      <xdr:rowOff>0</xdr:rowOff>
    </xdr:from>
    <xdr:to>
      <xdr:col>47</xdr:col>
      <xdr:colOff>0</xdr:colOff>
      <xdr:row>22</xdr:row>
      <xdr:rowOff>0</xdr:rowOff>
    </xdr:to>
    <xdr:sp macro="" textlink="">
      <xdr:nvSpPr>
        <xdr:cNvPr id="142" name="四角形: 角を丸くする 141">
          <a:extLst>
            <a:ext uri="{FF2B5EF4-FFF2-40B4-BE49-F238E27FC236}">
              <a16:creationId xmlns:a16="http://schemas.microsoft.com/office/drawing/2014/main" id="{41107703-31B0-4957-AA5D-128868803187}"/>
            </a:ext>
          </a:extLst>
        </xdr:cNvPr>
        <xdr:cNvSpPr/>
      </xdr:nvSpPr>
      <xdr:spPr>
        <a:xfrm>
          <a:off x="63760350" y="12620625"/>
          <a:ext cx="733425" cy="1143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10</xdr:col>
      <xdr:colOff>0</xdr:colOff>
      <xdr:row>27</xdr:row>
      <xdr:rowOff>0</xdr:rowOff>
    </xdr:from>
    <xdr:to>
      <xdr:col>45</xdr:col>
      <xdr:colOff>0</xdr:colOff>
      <xdr:row>28</xdr:row>
      <xdr:rowOff>0</xdr:rowOff>
    </xdr:to>
    <xdr:sp macro="" textlink="">
      <xdr:nvSpPr>
        <xdr:cNvPr id="3" name="四角形: 角を丸くする 2">
          <a:extLst>
            <a:ext uri="{FF2B5EF4-FFF2-40B4-BE49-F238E27FC236}">
              <a16:creationId xmlns:a16="http://schemas.microsoft.com/office/drawing/2014/main" id="{A439677F-559D-4A1F-B9F4-032996073749}"/>
            </a:ext>
          </a:extLst>
        </xdr:cNvPr>
        <xdr:cNvSpPr/>
      </xdr:nvSpPr>
      <xdr:spPr>
        <a:xfrm>
          <a:off x="17849850" y="15973425"/>
          <a:ext cx="44491275"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0</xdr:colOff>
      <xdr:row>31</xdr:row>
      <xdr:rowOff>0</xdr:rowOff>
    </xdr:from>
    <xdr:to>
      <xdr:col>45</xdr:col>
      <xdr:colOff>0</xdr:colOff>
      <xdr:row>32</xdr:row>
      <xdr:rowOff>0</xdr:rowOff>
    </xdr:to>
    <xdr:sp macro="" textlink="">
      <xdr:nvSpPr>
        <xdr:cNvPr id="64" name="四角形: 角を丸くする 63">
          <a:extLst>
            <a:ext uri="{FF2B5EF4-FFF2-40B4-BE49-F238E27FC236}">
              <a16:creationId xmlns:a16="http://schemas.microsoft.com/office/drawing/2014/main" id="{5D6B226F-509B-4B12-9A66-E4F5A05ED426}"/>
            </a:ext>
          </a:extLst>
        </xdr:cNvPr>
        <xdr:cNvSpPr/>
      </xdr:nvSpPr>
      <xdr:spPr>
        <a:xfrm>
          <a:off x="17849850" y="17802225"/>
          <a:ext cx="44491275"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　　　　　　　　　　　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20</xdr:col>
      <xdr:colOff>0</xdr:colOff>
      <xdr:row>23</xdr:row>
      <xdr:rowOff>0</xdr:rowOff>
    </xdr:from>
    <xdr:to>
      <xdr:col>26</xdr:col>
      <xdr:colOff>1</xdr:colOff>
      <xdr:row>37</xdr:row>
      <xdr:rowOff>0</xdr:rowOff>
    </xdr:to>
    <xdr:sp macro="" textlink="">
      <xdr:nvSpPr>
        <xdr:cNvPr id="125" name="正方形/長方形 124">
          <a:extLst>
            <a:ext uri="{FF2B5EF4-FFF2-40B4-BE49-F238E27FC236}">
              <a16:creationId xmlns:a16="http://schemas.microsoft.com/office/drawing/2014/main" id="{161C71A9-49E9-47AB-9774-109B6032BAFC}"/>
            </a:ext>
          </a:extLst>
        </xdr:cNvPr>
        <xdr:cNvSpPr/>
      </xdr:nvSpPr>
      <xdr:spPr>
        <a:xfrm>
          <a:off x="30822900" y="14144625"/>
          <a:ext cx="9429751" cy="640080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変更不要</a:t>
          </a:r>
          <a:endParaRPr kumimoji="1" lang="en-US" altLang="ja-JP" sz="38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19</xdr:col>
      <xdr:colOff>0</xdr:colOff>
      <xdr:row>6</xdr:row>
      <xdr:rowOff>647700</xdr:rowOff>
    </xdr:from>
    <xdr:to>
      <xdr:col>19</xdr:col>
      <xdr:colOff>1266824</xdr:colOff>
      <xdr:row>10</xdr:row>
      <xdr:rowOff>0</xdr:rowOff>
    </xdr:to>
    <xdr:sp macro="" textlink="">
      <xdr:nvSpPr>
        <xdr:cNvPr id="93" name="正方形/長方形 92">
          <a:extLst>
            <a:ext uri="{FF2B5EF4-FFF2-40B4-BE49-F238E27FC236}">
              <a16:creationId xmlns:a16="http://schemas.microsoft.com/office/drawing/2014/main" id="{19C0230F-9D24-4666-A002-06D5441B536D}"/>
            </a:ext>
          </a:extLst>
        </xdr:cNvPr>
        <xdr:cNvSpPr/>
      </xdr:nvSpPr>
      <xdr:spPr>
        <a:xfrm>
          <a:off x="29556075" y="3390900"/>
          <a:ext cx="1266824" cy="240030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endParaRPr kumimoji="1" lang="en-US" altLang="ja-JP" sz="4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0</xdr:colOff>
      <xdr:row>1</xdr:row>
      <xdr:rowOff>0</xdr:rowOff>
    </xdr:from>
    <xdr:to>
      <xdr:col>20</xdr:col>
      <xdr:colOff>0</xdr:colOff>
      <xdr:row>4</xdr:row>
      <xdr:rowOff>68400</xdr:rowOff>
    </xdr:to>
    <xdr:sp macro="" textlink="">
      <xdr:nvSpPr>
        <xdr:cNvPr id="100" name="テキスト ボックス 99">
          <a:extLst>
            <a:ext uri="{FF2B5EF4-FFF2-40B4-BE49-F238E27FC236}">
              <a16:creationId xmlns:a16="http://schemas.microsoft.com/office/drawing/2014/main" id="{01990D43-A0B1-4581-ACC2-C7175F1FF771}"/>
            </a:ext>
          </a:extLst>
        </xdr:cNvPr>
        <xdr:cNvSpPr txBox="1"/>
      </xdr:nvSpPr>
      <xdr:spPr>
        <a:xfrm>
          <a:off x="17849850" y="457200"/>
          <a:ext cx="12973050" cy="1440000"/>
        </a:xfrm>
        <a:prstGeom prst="rect">
          <a:avLst/>
        </a:prstGeom>
        <a:solidFill>
          <a:srgbClr val="FFFF00"/>
        </a:solidFill>
        <a:ln w="381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r>
            <a:rPr kumimoji="1" lang="ja-JP" altLang="en-US" sz="1200">
              <a:solidFill>
                <a:srgbClr val="002060"/>
              </a:solidFill>
              <a:latin typeface="メイリオ" panose="020B0604030504040204" pitchFamily="50" charset="-128"/>
              <a:ea typeface="メイリオ" panose="020B0604030504040204" pitchFamily="50" charset="-128"/>
            </a:rPr>
            <a:t>●</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雇用対象者リスト</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は、</a:t>
          </a:r>
          <a:r>
            <a:rPr kumimoji="1" lang="en-US" altLang="ja-JP" sz="1200" b="0" u="sng">
              <a:solidFill>
                <a:srgbClr val="002060"/>
              </a:solidFill>
              <a:latin typeface="メイリオ" panose="020B0604030504040204" pitchFamily="50" charset="-128"/>
              <a:ea typeface="メイリオ" panose="020B0604030504040204" pitchFamily="50" charset="-128"/>
            </a:rPr>
            <a:t>Excel</a:t>
          </a:r>
          <a:r>
            <a:rPr kumimoji="1" lang="ja-JP" altLang="en-US" sz="1200" b="0" u="sng">
              <a:solidFill>
                <a:srgbClr val="002060"/>
              </a:solidFill>
              <a:latin typeface="メイリオ" panose="020B0604030504040204" pitchFamily="50" charset="-128"/>
              <a:ea typeface="メイリオ" panose="020B0604030504040204" pitchFamily="50" charset="-128"/>
            </a:rPr>
            <a:t>形式と</a:t>
          </a:r>
          <a:r>
            <a:rPr kumimoji="1" lang="en-US" altLang="ja-JP" sz="1200" b="0" u="sng">
              <a:solidFill>
                <a:srgbClr val="002060"/>
              </a:solidFill>
              <a:latin typeface="メイリオ" panose="020B0604030504040204" pitchFamily="50" charset="-128"/>
              <a:ea typeface="メイリオ" panose="020B0604030504040204" pitchFamily="50" charset="-128"/>
            </a:rPr>
            <a:t>PDF</a:t>
          </a:r>
          <a:r>
            <a:rPr kumimoji="1" lang="ja-JP" altLang="en-US" sz="1200" b="0" u="sng">
              <a:solidFill>
                <a:srgbClr val="002060"/>
              </a:solidFill>
              <a:latin typeface="メイリオ" panose="020B0604030504040204" pitchFamily="50" charset="-128"/>
              <a:ea typeface="メイリオ" panose="020B0604030504040204" pitchFamily="50" charset="-128"/>
            </a:rPr>
            <a:t>形式</a:t>
          </a:r>
          <a:r>
            <a:rPr kumimoji="1" lang="ja-JP" altLang="en-US" sz="1200" u="none">
              <a:solidFill>
                <a:srgbClr val="002060"/>
              </a:solidFill>
              <a:latin typeface="メイリオ" panose="020B0604030504040204" pitchFamily="50" charset="-128"/>
              <a:ea typeface="メイリオ" panose="020B0604030504040204" pitchFamily="50" charset="-128"/>
            </a:rPr>
            <a:t>の</a:t>
          </a:r>
          <a:r>
            <a:rPr kumimoji="1" lang="ja-JP" altLang="en-US" sz="1200" b="1" u="none">
              <a:solidFill>
                <a:srgbClr val="002060"/>
              </a:solidFill>
              <a:latin typeface="メイリオ" panose="020B0604030504040204" pitchFamily="50" charset="-128"/>
              <a:ea typeface="メイリオ" panose="020B0604030504040204" pitchFamily="50" charset="-128"/>
            </a:rPr>
            <a:t>２種類のファイル形式</a:t>
          </a:r>
          <a:r>
            <a:rPr kumimoji="1" lang="ja-JP" altLang="en-US" sz="1200" b="1">
              <a:solidFill>
                <a:srgbClr val="002060"/>
              </a:solidFill>
              <a:latin typeface="メイリオ" panose="020B0604030504040204" pitchFamily="50" charset="-128"/>
              <a:ea typeface="メイリオ" panose="020B0604030504040204" pitchFamily="50" charset="-128"/>
            </a:rPr>
            <a:t>を提出</a:t>
          </a:r>
          <a:r>
            <a:rPr kumimoji="1" lang="ja-JP" altLang="en-US" sz="1200">
              <a:solidFill>
                <a:srgbClr val="002060"/>
              </a:solidFill>
              <a:latin typeface="メイリオ" panose="020B0604030504040204" pitchFamily="50" charset="-128"/>
              <a:ea typeface="メイリオ" panose="020B0604030504040204" pitchFamily="50" charset="-128"/>
            </a:rPr>
            <a:t>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ja-JP" altLang="en-US" sz="1200">
              <a:solidFill>
                <a:srgbClr val="002060"/>
              </a:solidFill>
              <a:latin typeface="メイリオ" panose="020B0604030504040204" pitchFamily="50" charset="-128"/>
              <a:ea typeface="メイリオ" panose="020B0604030504040204" pitchFamily="50" charset="-128"/>
            </a:rPr>
            <a:t>　原則として</a:t>
          </a:r>
          <a:r>
            <a:rPr kumimoji="1" lang="en-US" altLang="ja-JP" sz="1200">
              <a:solidFill>
                <a:srgbClr val="002060"/>
              </a:solidFill>
              <a:latin typeface="メイリオ" panose="020B0604030504040204" pitchFamily="50" charset="-128"/>
              <a:ea typeface="メイリオ" panose="020B0604030504040204" pitchFamily="50" charset="-128"/>
            </a:rPr>
            <a:t>PDF</a:t>
          </a:r>
          <a:r>
            <a:rPr kumimoji="1" lang="ja-JP" altLang="en-US" sz="1200">
              <a:solidFill>
                <a:srgbClr val="002060"/>
              </a:solidFill>
              <a:latin typeface="メイリオ" panose="020B0604030504040204" pitchFamily="50" charset="-128"/>
              <a:ea typeface="メイリオ" panose="020B0604030504040204" pitchFamily="50" charset="-128"/>
            </a:rPr>
            <a:t>形式の内容を確認・保管し、</a:t>
          </a:r>
          <a:r>
            <a:rPr kumimoji="1" lang="en-US" altLang="ja-JP" sz="1200">
              <a:solidFill>
                <a:srgbClr val="002060"/>
              </a:solidFill>
              <a:latin typeface="メイリオ" panose="020B0604030504040204" pitchFamily="50" charset="-128"/>
              <a:ea typeface="メイリオ" panose="020B0604030504040204" pitchFamily="50" charset="-128"/>
            </a:rPr>
            <a:t>Excel</a:t>
          </a:r>
          <a:r>
            <a:rPr kumimoji="1" lang="ja-JP" altLang="en-US" sz="1200">
              <a:solidFill>
                <a:srgbClr val="002060"/>
              </a:solidFill>
              <a:latin typeface="メイリオ" panose="020B0604030504040204" pitchFamily="50" charset="-128"/>
              <a:ea typeface="メイリオ" panose="020B0604030504040204" pitchFamily="50" charset="-128"/>
            </a:rPr>
            <a:t>形式は計算結果などで疑義が生じた場合の確認に使用します。</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en-US" altLang="ja-JP" sz="1200">
              <a:solidFill>
                <a:srgbClr val="002060"/>
              </a:solidFill>
              <a:latin typeface="メイリオ" panose="020B0604030504040204" pitchFamily="50" charset="-128"/>
              <a:ea typeface="メイリオ" panose="020B0604030504040204" pitchFamily="50" charset="-128"/>
            </a:rPr>
            <a:t>PDF</a:t>
          </a:r>
          <a:r>
            <a:rPr kumimoji="1" lang="ja-JP" altLang="en-US" sz="1200">
              <a:solidFill>
                <a:srgbClr val="002060"/>
              </a:solidFill>
              <a:latin typeface="メイリオ" panose="020B0604030504040204" pitchFamily="50" charset="-128"/>
              <a:ea typeface="メイリオ" panose="020B0604030504040204" pitchFamily="50" charset="-128"/>
            </a:rPr>
            <a:t>形式については、数字等表示のエラーや見切れがないようにしてください。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en-US" sz="1200">
              <a:solidFill>
                <a:srgbClr val="002060"/>
              </a:solidFill>
              <a:latin typeface="メイリオ" panose="020B0604030504040204" pitchFamily="50" charset="-128"/>
              <a:ea typeface="メイリオ" panose="020B0604030504040204" pitchFamily="50" charset="-128"/>
            </a:rPr>
            <a:t>入力する文字数がセル幅に対して多い場合</a:t>
          </a:r>
          <a:r>
            <a:rPr kumimoji="1" lang="ja-JP" altLang="en-US" sz="1200">
              <a:solidFill>
                <a:srgbClr val="002060"/>
              </a:solidFill>
              <a:latin typeface="メイリオ" panose="020B0604030504040204" pitchFamily="50" charset="-128"/>
              <a:ea typeface="メイリオ" panose="020B0604030504040204" pitchFamily="50" charset="-128"/>
              <a:cs typeface="+mn-cs"/>
            </a:rPr>
            <a:t>、フォントサイズを縮小するのではなく</a:t>
          </a:r>
          <a:r>
            <a:rPr kumimoji="1" lang="ja-JP" altLang="ja-JP" sz="1200">
              <a:solidFill>
                <a:srgbClr val="002060"/>
              </a:solidFill>
              <a:latin typeface="メイリオ" panose="020B0604030504040204" pitchFamily="50" charset="-128"/>
              <a:ea typeface="メイリオ" panose="020B0604030504040204" pitchFamily="50" charset="-128"/>
              <a:cs typeface="+mn-cs"/>
            </a:rPr>
            <a:t>適宜折り返し（複数行）</a:t>
          </a:r>
          <a:r>
            <a:rPr kumimoji="1" lang="ja-JP" altLang="en-US" sz="1200">
              <a:solidFill>
                <a:srgbClr val="002060"/>
              </a:solidFill>
              <a:latin typeface="メイリオ" panose="020B0604030504040204" pitchFamily="50" charset="-128"/>
              <a:ea typeface="メイリオ" panose="020B0604030504040204" pitchFamily="50" charset="-128"/>
              <a:cs typeface="+mn-cs"/>
            </a:rPr>
            <a:t>、</a:t>
          </a:r>
          <a:r>
            <a:rPr kumimoji="1" lang="en-US" altLang="ja-JP" sz="1200">
              <a:solidFill>
                <a:srgbClr val="002060"/>
              </a:solidFill>
              <a:latin typeface="メイリオ" panose="020B0604030504040204" pitchFamily="50" charset="-128"/>
              <a:ea typeface="メイリオ" panose="020B0604030504040204" pitchFamily="50" charset="-128"/>
              <a:cs typeface="+mn-cs"/>
            </a:rPr>
            <a:t>PDF</a:t>
          </a:r>
          <a:r>
            <a:rPr kumimoji="1" lang="ja-JP" altLang="en-US" sz="1200">
              <a:solidFill>
                <a:srgbClr val="002060"/>
              </a:solidFill>
              <a:latin typeface="メイリオ" panose="020B0604030504040204" pitchFamily="50" charset="-128"/>
              <a:ea typeface="メイリオ" panose="020B0604030504040204" pitchFamily="50" charset="-128"/>
              <a:cs typeface="+mn-cs"/>
            </a:rPr>
            <a:t>形式で</a:t>
          </a:r>
          <a:r>
            <a:rPr kumimoji="1" lang="ja-JP" altLang="ja-JP" sz="1200">
              <a:solidFill>
                <a:srgbClr val="002060"/>
              </a:solidFill>
              <a:latin typeface="メイリオ" panose="020B0604030504040204" pitchFamily="50" charset="-128"/>
              <a:ea typeface="メイリオ" panose="020B0604030504040204" pitchFamily="50" charset="-128"/>
              <a:cs typeface="+mn-cs"/>
            </a:rPr>
            <a:t>文字が確認できる大きさ</a:t>
          </a:r>
          <a:r>
            <a:rPr kumimoji="1" lang="ja-JP" altLang="en-US" sz="1200">
              <a:solidFill>
                <a:srgbClr val="002060"/>
              </a:solidFill>
              <a:latin typeface="メイリオ" panose="020B0604030504040204" pitchFamily="50" charset="-128"/>
              <a:ea typeface="メイリオ" panose="020B0604030504040204" pitchFamily="50" charset="-128"/>
              <a:cs typeface="+mn-cs"/>
            </a:rPr>
            <a:t>としてください。</a:t>
          </a:r>
          <a:endParaRPr kumimoji="1" lang="en-US" altLang="ja-JP" sz="1200">
            <a:solidFill>
              <a:srgbClr val="002060"/>
            </a:solidFill>
            <a:latin typeface="メイリオ" panose="020B0604030504040204" pitchFamily="50" charset="-128"/>
            <a:ea typeface="メイリオ" panose="020B0604030504040204" pitchFamily="50" charset="-128"/>
            <a:cs typeface="+mn-cs"/>
          </a:endParaRPr>
        </a:p>
      </xdr:txBody>
    </xdr:sp>
    <xdr:clientData/>
  </xdr:twoCellAnchor>
  <xdr:twoCellAnchor>
    <xdr:from>
      <xdr:col>10</xdr:col>
      <xdr:colOff>0</xdr:colOff>
      <xdr:row>0</xdr:row>
      <xdr:rowOff>0</xdr:rowOff>
    </xdr:from>
    <xdr:to>
      <xdr:col>12</xdr:col>
      <xdr:colOff>221550</xdr:colOff>
      <xdr:row>1</xdr:row>
      <xdr:rowOff>0</xdr:rowOff>
    </xdr:to>
    <xdr:sp macro="" textlink="">
      <xdr:nvSpPr>
        <xdr:cNvPr id="101" name="テキスト ボックス 100">
          <a:extLst>
            <a:ext uri="{FF2B5EF4-FFF2-40B4-BE49-F238E27FC236}">
              <a16:creationId xmlns:a16="http://schemas.microsoft.com/office/drawing/2014/main" id="{01F40400-F3C2-4C53-87DA-C6D8CAF2D85E}"/>
            </a:ext>
          </a:extLst>
        </xdr:cNvPr>
        <xdr:cNvSpPr txBox="1"/>
      </xdr:nvSpPr>
      <xdr:spPr>
        <a:xfrm>
          <a:off x="17849850" y="0"/>
          <a:ext cx="3060000" cy="457200"/>
        </a:xfrm>
        <a:prstGeom prst="rect">
          <a:avLst/>
        </a:prstGeom>
        <a:solidFill>
          <a:schemeClr val="bg1"/>
        </a:solidFill>
        <a:ln w="381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2060"/>
              </a:solidFill>
              <a:effectLst/>
              <a:latin typeface="メイリオ" panose="020B0604030504040204" pitchFamily="50" charset="-128"/>
              <a:ea typeface="メイリオ" panose="020B0604030504040204" pitchFamily="50" charset="-128"/>
              <a:cs typeface="+mn-cs"/>
            </a:rPr>
            <a:t>★提出</a:t>
          </a:r>
          <a:r>
            <a:rPr kumimoji="1" lang="ja-JP" altLang="en-US" sz="1800" b="1">
              <a:solidFill>
                <a:srgbClr val="002060"/>
              </a:solidFill>
              <a:effectLst/>
              <a:latin typeface="メイリオ" panose="020B0604030504040204" pitchFamily="50" charset="-128"/>
              <a:ea typeface="メイリオ" panose="020B0604030504040204" pitchFamily="50" charset="-128"/>
              <a:cs typeface="+mn-cs"/>
            </a:rPr>
            <a:t>時の留意事項</a:t>
          </a:r>
          <a:r>
            <a:rPr kumimoji="1" lang="ja-JP" altLang="ja-JP" sz="1800" b="1">
              <a:solidFill>
                <a:srgbClr val="002060"/>
              </a:solidFill>
              <a:effectLst/>
              <a:latin typeface="メイリオ" panose="020B0604030504040204" pitchFamily="50" charset="-128"/>
              <a:ea typeface="メイリオ" panose="020B0604030504040204" pitchFamily="50" charset="-128"/>
              <a:cs typeface="+mn-cs"/>
            </a:rPr>
            <a:t>★</a:t>
          </a:r>
          <a:endParaRPr lang="ja-JP" altLang="ja-JP" sz="1800" b="1">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0</xdr:col>
      <xdr:colOff>307725</xdr:colOff>
      <xdr:row>23</xdr:row>
      <xdr:rowOff>0</xdr:rowOff>
    </xdr:from>
    <xdr:to>
      <xdr:col>0</xdr:col>
      <xdr:colOff>933450</xdr:colOff>
      <xdr:row>43</xdr:row>
      <xdr:rowOff>0</xdr:rowOff>
    </xdr:to>
    <xdr:sp macro="" textlink="">
      <xdr:nvSpPr>
        <xdr:cNvPr id="2" name="テキスト ボックス 1">
          <a:extLst>
            <a:ext uri="{FF2B5EF4-FFF2-40B4-BE49-F238E27FC236}">
              <a16:creationId xmlns:a16="http://schemas.microsoft.com/office/drawing/2014/main" id="{029684A0-4AFC-4412-B9DC-1605E04D5668}"/>
            </a:ext>
          </a:extLst>
        </xdr:cNvPr>
        <xdr:cNvSpPr txBox="1"/>
      </xdr:nvSpPr>
      <xdr:spPr>
        <a:xfrm>
          <a:off x="307725" y="14144625"/>
          <a:ext cx="625725" cy="9144000"/>
        </a:xfrm>
        <a:prstGeom prst="rect">
          <a:avLst/>
        </a:prstGeom>
        <a:noFill/>
        <a:ln w="38100" cmpd="sng">
          <a:solidFill>
            <a:srgbClr val="7030A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algn="l"/>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797718</xdr:colOff>
      <xdr:row>11</xdr:row>
      <xdr:rowOff>619125</xdr:rowOff>
    </xdr:from>
    <xdr:to>
      <xdr:col>4</xdr:col>
      <xdr:colOff>154781</xdr:colOff>
      <xdr:row>14</xdr:row>
      <xdr:rowOff>154781</xdr:rowOff>
    </xdr:to>
    <xdr:sp macro="" textlink="">
      <xdr:nvSpPr>
        <xdr:cNvPr id="6" name="正方形/長方形 5">
          <a:extLst>
            <a:ext uri="{FF2B5EF4-FFF2-40B4-BE49-F238E27FC236}">
              <a16:creationId xmlns:a16="http://schemas.microsoft.com/office/drawing/2014/main" id="{8FC73256-1D4B-4B49-B503-C6A73357BFD0}"/>
            </a:ext>
          </a:extLst>
        </xdr:cNvPr>
        <xdr:cNvSpPr/>
      </xdr:nvSpPr>
      <xdr:spPr>
        <a:xfrm>
          <a:off x="797718" y="7172325"/>
          <a:ext cx="4119563" cy="1821656"/>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記載不要</a:t>
          </a:r>
          <a:endParaRPr kumimoji="1" lang="en-US" altLang="ja-JP" sz="3800" b="1">
            <a:solidFill>
              <a:schemeClr val="bg1"/>
            </a:solidFill>
            <a:latin typeface="メイリオ" panose="020B0604030504040204" pitchFamily="50" charset="-128"/>
            <a:ea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自動で</a:t>
          </a:r>
          <a:r>
            <a:rPr kumimoji="1" lang="ja-JP" altLang="en-US" sz="2400" b="1">
              <a:solidFill>
                <a:schemeClr val="lt1"/>
              </a:solidFill>
              <a:effectLst/>
              <a:latin typeface="メイリオ" panose="020B0604030504040204" pitchFamily="50" charset="-128"/>
              <a:ea typeface="メイリオ" panose="020B0604030504040204" pitchFamily="50" charset="-128"/>
              <a:cs typeface="+mn-cs"/>
            </a:rPr>
            <a:t>表示</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されます。</a:t>
          </a:r>
          <a:endParaRPr lang="ja-JP" altLang="ja-JP" sz="2400">
            <a:effectLst/>
            <a:latin typeface="メイリオ" panose="020B0604030504040204" pitchFamily="50" charset="-128"/>
            <a:ea typeface="メイリオ" panose="020B0604030504040204" pitchFamily="50" charset="-128"/>
          </a:endParaRPr>
        </a:p>
      </xdr:txBody>
    </xdr:sp>
    <xdr:clientData/>
  </xdr:twoCellAnchor>
  <xdr:twoCellAnchor>
    <xdr:from>
      <xdr:col>9</xdr:col>
      <xdr:colOff>609600</xdr:colOff>
      <xdr:row>8</xdr:row>
      <xdr:rowOff>0</xdr:rowOff>
    </xdr:from>
    <xdr:to>
      <xdr:col>13</xdr:col>
      <xdr:colOff>133350</xdr:colOff>
      <xdr:row>12</xdr:row>
      <xdr:rowOff>0</xdr:rowOff>
    </xdr:to>
    <xdr:sp macro="" textlink="">
      <xdr:nvSpPr>
        <xdr:cNvPr id="7" name="正方形/長方形 6">
          <a:extLst>
            <a:ext uri="{FF2B5EF4-FFF2-40B4-BE49-F238E27FC236}">
              <a16:creationId xmlns:a16="http://schemas.microsoft.com/office/drawing/2014/main" id="{BDA8BA19-6AC0-46DE-B305-41B3A09B788D}"/>
            </a:ext>
          </a:extLst>
        </xdr:cNvPr>
        <xdr:cNvSpPr/>
      </xdr:nvSpPr>
      <xdr:spPr>
        <a:xfrm>
          <a:off x="17726025" y="4267200"/>
          <a:ext cx="4362450" cy="304800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記載不要</a:t>
          </a:r>
          <a:endParaRPr kumimoji="1" lang="en-US" altLang="ja-JP" sz="3800" b="1">
            <a:solidFill>
              <a:schemeClr val="bg1"/>
            </a:solidFill>
            <a:latin typeface="メイリオ" panose="020B0604030504040204" pitchFamily="50" charset="-128"/>
            <a:ea typeface="メイリオ" panose="020B0604030504040204" pitchFamily="50" charset="-128"/>
          </a:endParaRPr>
        </a:p>
        <a:p>
          <a:pPr algn="ctr"/>
          <a:r>
            <a:rPr kumimoji="1" lang="en-US" altLang="ja-JP" sz="2400" b="1">
              <a:solidFill>
                <a:schemeClr val="bg1"/>
              </a:solidFill>
              <a:latin typeface="メイリオ" panose="020B0604030504040204" pitchFamily="50" charset="-128"/>
              <a:ea typeface="メイリオ" panose="020B0604030504040204" pitchFamily="50" charset="-128"/>
            </a:rPr>
            <a:t>※</a:t>
          </a:r>
          <a:r>
            <a:rPr kumimoji="1" lang="ja-JP" altLang="en-US" sz="2400" b="1">
              <a:solidFill>
                <a:schemeClr val="bg1"/>
              </a:solidFill>
              <a:latin typeface="メイリオ" panose="020B0604030504040204" pitchFamily="50" charset="-128"/>
              <a:ea typeface="メイリオ" panose="020B0604030504040204" pitchFamily="50" charset="-128"/>
            </a:rPr>
            <a:t>自動で表示されます。</a:t>
          </a:r>
        </a:p>
      </xdr:txBody>
    </xdr:sp>
    <xdr:clientData/>
  </xdr:twoCellAnchor>
  <xdr:twoCellAnchor>
    <xdr:from>
      <xdr:col>2</xdr:col>
      <xdr:colOff>409275</xdr:colOff>
      <xdr:row>6</xdr:row>
      <xdr:rowOff>0</xdr:rowOff>
    </xdr:from>
    <xdr:to>
      <xdr:col>5</xdr:col>
      <xdr:colOff>0</xdr:colOff>
      <xdr:row>6</xdr:row>
      <xdr:rowOff>457200</xdr:rowOff>
    </xdr:to>
    <xdr:sp macro="" textlink="">
      <xdr:nvSpPr>
        <xdr:cNvPr id="8" name="吹き出し: 線 7">
          <a:extLst>
            <a:ext uri="{FF2B5EF4-FFF2-40B4-BE49-F238E27FC236}">
              <a16:creationId xmlns:a16="http://schemas.microsoft.com/office/drawing/2014/main" id="{57FB3A3D-9041-445E-9B50-49701353F2B9}"/>
            </a:ext>
          </a:extLst>
        </xdr:cNvPr>
        <xdr:cNvSpPr/>
      </xdr:nvSpPr>
      <xdr:spPr>
        <a:xfrm>
          <a:off x="2638125" y="2743200"/>
          <a:ext cx="5220000" cy="457200"/>
        </a:xfrm>
        <a:prstGeom prst="borderCallout1">
          <a:avLst>
            <a:gd name="adj1" fmla="val 102919"/>
            <a:gd name="adj2" fmla="val 26087"/>
            <a:gd name="adj3" fmla="val 165404"/>
            <a:gd name="adj4" fmla="val 26053"/>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64800" rIns="90000" rtlCol="0" anchor="ctr" anchorCtr="0"/>
        <a:lstStyle/>
        <a:p>
          <a:pPr algn="ctr"/>
          <a:r>
            <a:rPr kumimoji="1" lang="ja-JP" altLang="en-US" sz="1200">
              <a:solidFill>
                <a:srgbClr val="002060"/>
              </a:solidFill>
              <a:latin typeface="メイリオ" panose="020B0604030504040204" pitchFamily="50" charset="-128"/>
              <a:ea typeface="メイリオ" panose="020B0604030504040204" pitchFamily="50" charset="-128"/>
            </a:rPr>
            <a:t>機関名が判別できれば、必ずしも正式名でなくとも構いません。</a:t>
          </a:r>
        </a:p>
      </xdr:txBody>
    </xdr:sp>
    <xdr:clientData/>
  </xdr:twoCellAnchor>
  <xdr:twoCellAnchor>
    <xdr:from>
      <xdr:col>0</xdr:col>
      <xdr:colOff>964405</xdr:colOff>
      <xdr:row>18</xdr:row>
      <xdr:rowOff>0</xdr:rowOff>
    </xdr:from>
    <xdr:to>
      <xdr:col>4</xdr:col>
      <xdr:colOff>3095624</xdr:colOff>
      <xdr:row>22</xdr:row>
      <xdr:rowOff>0</xdr:rowOff>
    </xdr:to>
    <xdr:sp macro="" textlink="">
      <xdr:nvSpPr>
        <xdr:cNvPr id="10" name="四角形: 角を丸くする 9">
          <a:extLst>
            <a:ext uri="{FF2B5EF4-FFF2-40B4-BE49-F238E27FC236}">
              <a16:creationId xmlns:a16="http://schemas.microsoft.com/office/drawing/2014/main" id="{421CD080-0935-4850-ACF1-81B04ECA4083}"/>
            </a:ext>
          </a:extLst>
        </xdr:cNvPr>
        <xdr:cNvSpPr/>
      </xdr:nvSpPr>
      <xdr:spPr>
        <a:xfrm>
          <a:off x="964405" y="11553825"/>
          <a:ext cx="6893719" cy="1752600"/>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oneCellAnchor>
    <xdr:from>
      <xdr:col>3</xdr:col>
      <xdr:colOff>0</xdr:colOff>
      <xdr:row>17</xdr:row>
      <xdr:rowOff>678656</xdr:rowOff>
    </xdr:from>
    <xdr:ext cx="1260000" cy="432000"/>
    <xdr:sp macro="" textlink="">
      <xdr:nvSpPr>
        <xdr:cNvPr id="11" name="テキスト ボックス 10">
          <a:extLst>
            <a:ext uri="{FF2B5EF4-FFF2-40B4-BE49-F238E27FC236}">
              <a16:creationId xmlns:a16="http://schemas.microsoft.com/office/drawing/2014/main" id="{B890084C-382B-4123-B227-B2AA20949229}"/>
            </a:ext>
          </a:extLst>
        </xdr:cNvPr>
        <xdr:cNvSpPr txBox="1"/>
      </xdr:nvSpPr>
      <xdr:spPr>
        <a:xfrm>
          <a:off x="3495675" y="11346656"/>
          <a:ext cx="1260000" cy="432000"/>
        </a:xfrm>
        <a:prstGeom prst="rect">
          <a:avLst/>
        </a:prstGeom>
        <a:solidFill>
          <a:srgbClr val="A2EAE8"/>
        </a:solidFill>
        <a:ln w="38100"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noAutofit/>
        </a:bodyPr>
        <a:lstStyle/>
        <a:p>
          <a:pPr algn="ctr"/>
          <a:r>
            <a:rPr kumimoji="1" lang="ja-JP" altLang="en-US" sz="1600" b="1">
              <a:solidFill>
                <a:srgbClr val="002060"/>
              </a:solidFill>
              <a:latin typeface="メイリオ" panose="020B0604030504040204" pitchFamily="50" charset="-128"/>
              <a:ea typeface="メイリオ" panose="020B0604030504040204" pitchFamily="50" charset="-128"/>
            </a:rPr>
            <a:t>全員必須</a:t>
          </a:r>
        </a:p>
      </xdr:txBody>
    </xdr:sp>
    <xdr:clientData/>
  </xdr:oneCellAnchor>
  <xdr:twoCellAnchor>
    <xdr:from>
      <xdr:col>9</xdr:col>
      <xdr:colOff>0</xdr:colOff>
      <xdr:row>18</xdr:row>
      <xdr:rowOff>0</xdr:rowOff>
    </xdr:from>
    <xdr:to>
      <xdr:col>10</xdr:col>
      <xdr:colOff>0</xdr:colOff>
      <xdr:row>22</xdr:row>
      <xdr:rowOff>0</xdr:rowOff>
    </xdr:to>
    <xdr:sp macro="" textlink="">
      <xdr:nvSpPr>
        <xdr:cNvPr id="12" name="四角形: 角を丸くする 11">
          <a:extLst>
            <a:ext uri="{FF2B5EF4-FFF2-40B4-BE49-F238E27FC236}">
              <a16:creationId xmlns:a16="http://schemas.microsoft.com/office/drawing/2014/main" id="{340029F0-43CF-43D8-B4BD-423610460377}"/>
            </a:ext>
          </a:extLst>
        </xdr:cNvPr>
        <xdr:cNvSpPr/>
      </xdr:nvSpPr>
      <xdr:spPr>
        <a:xfrm>
          <a:off x="17116425" y="11553825"/>
          <a:ext cx="733425" cy="1752600"/>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oneCellAnchor>
    <xdr:from>
      <xdr:col>8</xdr:col>
      <xdr:colOff>2071691</xdr:colOff>
      <xdr:row>18</xdr:row>
      <xdr:rowOff>528635</xdr:rowOff>
    </xdr:from>
    <xdr:ext cx="1260000" cy="432000"/>
    <xdr:sp macro="" textlink="">
      <xdr:nvSpPr>
        <xdr:cNvPr id="13" name="テキスト ボックス 12">
          <a:extLst>
            <a:ext uri="{FF2B5EF4-FFF2-40B4-BE49-F238E27FC236}">
              <a16:creationId xmlns:a16="http://schemas.microsoft.com/office/drawing/2014/main" id="{FEB04901-F566-4E19-AACD-0242CBA26847}"/>
            </a:ext>
          </a:extLst>
        </xdr:cNvPr>
        <xdr:cNvSpPr txBox="1"/>
      </xdr:nvSpPr>
      <xdr:spPr>
        <a:xfrm>
          <a:off x="16854491" y="12082460"/>
          <a:ext cx="1260000" cy="432000"/>
        </a:xfrm>
        <a:prstGeom prst="rect">
          <a:avLst/>
        </a:prstGeom>
        <a:solidFill>
          <a:srgbClr val="A2EAE8"/>
        </a:solidFill>
        <a:ln w="38100"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noAutofit/>
        </a:bodyPr>
        <a:lstStyle/>
        <a:p>
          <a:pPr algn="ctr"/>
          <a:r>
            <a:rPr kumimoji="1" lang="ja-JP" altLang="en-US" sz="1600" b="1">
              <a:solidFill>
                <a:srgbClr val="002060"/>
              </a:solidFill>
              <a:latin typeface="メイリオ" panose="020B0604030504040204" pitchFamily="50" charset="-128"/>
              <a:ea typeface="メイリオ" panose="020B0604030504040204" pitchFamily="50" charset="-128"/>
            </a:rPr>
            <a:t>全員必須</a:t>
          </a:r>
        </a:p>
      </xdr:txBody>
    </xdr:sp>
    <xdr:clientData/>
  </xdr:oneCellAnchor>
  <xdr:twoCellAnchor>
    <xdr:from>
      <xdr:col>19</xdr:col>
      <xdr:colOff>0</xdr:colOff>
      <xdr:row>12</xdr:row>
      <xdr:rowOff>1</xdr:rowOff>
    </xdr:from>
    <xdr:to>
      <xdr:col>24</xdr:col>
      <xdr:colOff>133351</xdr:colOff>
      <xdr:row>16</xdr:row>
      <xdr:rowOff>133350</xdr:rowOff>
    </xdr:to>
    <xdr:sp macro="" textlink="">
      <xdr:nvSpPr>
        <xdr:cNvPr id="21" name="正方形/長方形 20">
          <a:extLst>
            <a:ext uri="{FF2B5EF4-FFF2-40B4-BE49-F238E27FC236}">
              <a16:creationId xmlns:a16="http://schemas.microsoft.com/office/drawing/2014/main" id="{1273412E-B89C-45E3-91DF-993B454791F3}"/>
            </a:ext>
          </a:extLst>
        </xdr:cNvPr>
        <xdr:cNvSpPr/>
      </xdr:nvSpPr>
      <xdr:spPr>
        <a:xfrm>
          <a:off x="29556075" y="7315201"/>
          <a:ext cx="7686676" cy="3181349"/>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l"/>
          <a:r>
            <a:rPr kumimoji="1" lang="ja-JP" altLang="en-US" sz="4000" b="1">
              <a:solidFill>
                <a:schemeClr val="bg1"/>
              </a:solidFill>
              <a:latin typeface="メイリオ" panose="020B0604030504040204" pitchFamily="50" charset="-128"/>
              <a:ea typeface="メイリオ" panose="020B0604030504040204" pitchFamily="50" charset="-128"/>
            </a:rPr>
            <a:t>　　　</a:t>
          </a:r>
          <a:r>
            <a:rPr kumimoji="1" lang="ja-JP" altLang="en-US" sz="3800" b="1">
              <a:solidFill>
                <a:schemeClr val="bg1"/>
              </a:solidFill>
              <a:latin typeface="メイリオ" panose="020B0604030504040204" pitchFamily="50" charset="-128"/>
              <a:ea typeface="メイリオ" panose="020B0604030504040204" pitchFamily="50" charset="-128"/>
            </a:rPr>
            <a:t>記載不要</a:t>
          </a:r>
          <a:endParaRPr kumimoji="1" lang="en-US" altLang="ja-JP" sz="3800" b="1">
            <a:solidFill>
              <a:schemeClr val="bg1"/>
            </a:solidFill>
            <a:latin typeface="メイリオ" panose="020B0604030504040204" pitchFamily="50" charset="-128"/>
            <a:ea typeface="メイリオ" panose="020B0604030504040204" pitchFamily="50" charset="-128"/>
          </a:endParaRPr>
        </a:p>
        <a:p>
          <a:pPr algn="l"/>
          <a:r>
            <a:rPr kumimoji="1" lang="ja-JP" altLang="en-US" sz="2400" b="1">
              <a:solidFill>
                <a:schemeClr val="bg1"/>
              </a:solidFill>
              <a:latin typeface="メイリオ" panose="020B0604030504040204" pitchFamily="50" charset="-128"/>
              <a:ea typeface="メイリオ" panose="020B0604030504040204" pitchFamily="50" charset="-128"/>
            </a:rPr>
            <a:t>　　　</a:t>
          </a:r>
          <a:r>
            <a:rPr kumimoji="1" lang="en-US" altLang="ja-JP" sz="2400" b="1">
              <a:solidFill>
                <a:schemeClr val="bg1"/>
              </a:solidFill>
              <a:latin typeface="メイリオ" panose="020B0604030504040204" pitchFamily="50" charset="-128"/>
              <a:ea typeface="メイリオ" panose="020B0604030504040204" pitchFamily="50" charset="-128"/>
            </a:rPr>
            <a:t>※</a:t>
          </a:r>
          <a:r>
            <a:rPr kumimoji="1" lang="ja-JP" altLang="en-US" sz="2400" b="1">
              <a:solidFill>
                <a:schemeClr val="bg1"/>
              </a:solidFill>
              <a:latin typeface="メイリオ" panose="020B0604030504040204" pitchFamily="50" charset="-128"/>
              <a:ea typeface="メイリオ" panose="020B0604030504040204" pitchFamily="50" charset="-128"/>
            </a:rPr>
            <a:t>自動で表示されます。</a:t>
          </a:r>
        </a:p>
      </xdr:txBody>
    </xdr:sp>
    <xdr:clientData/>
  </xdr:twoCellAnchor>
  <xdr:twoCellAnchor>
    <xdr:from>
      <xdr:col>24</xdr:col>
      <xdr:colOff>1416844</xdr:colOff>
      <xdr:row>6</xdr:row>
      <xdr:rowOff>638175</xdr:rowOff>
    </xdr:from>
    <xdr:to>
      <xdr:col>42</xdr:col>
      <xdr:colOff>166688</xdr:colOff>
      <xdr:row>15</xdr:row>
      <xdr:rowOff>178594</xdr:rowOff>
    </xdr:to>
    <xdr:sp macro="" textlink="">
      <xdr:nvSpPr>
        <xdr:cNvPr id="25" name="正方形/長方形 24">
          <a:extLst>
            <a:ext uri="{FF2B5EF4-FFF2-40B4-BE49-F238E27FC236}">
              <a16:creationId xmlns:a16="http://schemas.microsoft.com/office/drawing/2014/main" id="{2FB0F913-75F2-4F2F-932B-64E2725DB0CA}"/>
            </a:ext>
          </a:extLst>
        </xdr:cNvPr>
        <xdr:cNvSpPr/>
      </xdr:nvSpPr>
      <xdr:spPr>
        <a:xfrm>
          <a:off x="38526244" y="3381375"/>
          <a:ext cx="19723894" cy="6398419"/>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記載不要</a:t>
          </a:r>
          <a:endParaRPr kumimoji="1" lang="en-US" altLang="ja-JP" sz="3800" b="1">
            <a:solidFill>
              <a:schemeClr val="bg1"/>
            </a:solidFill>
            <a:latin typeface="メイリオ" panose="020B0604030504040204" pitchFamily="50" charset="-128"/>
            <a:ea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自動で</a:t>
          </a:r>
          <a:r>
            <a:rPr kumimoji="1" lang="ja-JP" altLang="en-US" sz="2400" b="1">
              <a:solidFill>
                <a:schemeClr val="lt1"/>
              </a:solidFill>
              <a:effectLst/>
              <a:latin typeface="メイリオ" panose="020B0604030504040204" pitchFamily="50" charset="-128"/>
              <a:ea typeface="メイリオ" panose="020B0604030504040204" pitchFamily="50" charset="-128"/>
              <a:cs typeface="+mn-cs"/>
            </a:rPr>
            <a:t>表示</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されます。</a:t>
          </a:r>
          <a:endParaRPr kumimoji="1" lang="ja-JP" altLang="en-US" sz="2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1</xdr:colOff>
      <xdr:row>7</xdr:row>
      <xdr:rowOff>0</xdr:rowOff>
    </xdr:from>
    <xdr:to>
      <xdr:col>5</xdr:col>
      <xdr:colOff>1</xdr:colOff>
      <xdr:row>8</xdr:row>
      <xdr:rowOff>0</xdr:rowOff>
    </xdr:to>
    <xdr:sp macro="" textlink="">
      <xdr:nvSpPr>
        <xdr:cNvPr id="26" name="四角形: 角を丸くする 25">
          <a:extLst>
            <a:ext uri="{FF2B5EF4-FFF2-40B4-BE49-F238E27FC236}">
              <a16:creationId xmlns:a16="http://schemas.microsoft.com/office/drawing/2014/main" id="{4C69D5BA-9CB0-4D4B-B693-314FDE9878A8}"/>
            </a:ext>
          </a:extLst>
        </xdr:cNvPr>
        <xdr:cNvSpPr/>
      </xdr:nvSpPr>
      <xdr:spPr>
        <a:xfrm>
          <a:off x="3495676" y="3048000"/>
          <a:ext cx="4362450" cy="7620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xdr:col>
      <xdr:colOff>1</xdr:colOff>
      <xdr:row>8</xdr:row>
      <xdr:rowOff>0</xdr:rowOff>
    </xdr:from>
    <xdr:to>
      <xdr:col>5</xdr:col>
      <xdr:colOff>1</xdr:colOff>
      <xdr:row>10</xdr:row>
      <xdr:rowOff>0</xdr:rowOff>
    </xdr:to>
    <xdr:sp macro="" textlink="">
      <xdr:nvSpPr>
        <xdr:cNvPr id="27" name="四角形: 角を丸くする 26">
          <a:extLst>
            <a:ext uri="{FF2B5EF4-FFF2-40B4-BE49-F238E27FC236}">
              <a16:creationId xmlns:a16="http://schemas.microsoft.com/office/drawing/2014/main" id="{BDC6586A-5C1F-466A-A4FF-8F6366E340B6}"/>
            </a:ext>
          </a:extLst>
        </xdr:cNvPr>
        <xdr:cNvSpPr/>
      </xdr:nvSpPr>
      <xdr:spPr>
        <a:xfrm>
          <a:off x="3495676" y="3810000"/>
          <a:ext cx="4362450" cy="15240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10</xdr:col>
      <xdr:colOff>0</xdr:colOff>
      <xdr:row>5</xdr:row>
      <xdr:rowOff>0</xdr:rowOff>
    </xdr:from>
    <xdr:to>
      <xdr:col>15</xdr:col>
      <xdr:colOff>741075</xdr:colOff>
      <xdr:row>6</xdr:row>
      <xdr:rowOff>0</xdr:rowOff>
    </xdr:to>
    <xdr:sp macro="" textlink="">
      <xdr:nvSpPr>
        <xdr:cNvPr id="28" name="吹き出し: 線 27">
          <a:extLst>
            <a:ext uri="{FF2B5EF4-FFF2-40B4-BE49-F238E27FC236}">
              <a16:creationId xmlns:a16="http://schemas.microsoft.com/office/drawing/2014/main" id="{D2B2AD4A-ECB4-4699-9CAF-D0AA5C458844}"/>
            </a:ext>
          </a:extLst>
        </xdr:cNvPr>
        <xdr:cNvSpPr/>
      </xdr:nvSpPr>
      <xdr:spPr>
        <a:xfrm>
          <a:off x="17849850" y="2286000"/>
          <a:ext cx="7380000" cy="457200"/>
        </a:xfrm>
        <a:prstGeom prst="borderCallout1">
          <a:avLst>
            <a:gd name="adj1" fmla="val 103667"/>
            <a:gd name="adj2" fmla="val 5299"/>
            <a:gd name="adj3" fmla="val 153525"/>
            <a:gd name="adj4" fmla="val 5240"/>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r>
            <a:rPr kumimoji="1" lang="ja-JP" altLang="en-US" sz="1200">
              <a:solidFill>
                <a:srgbClr val="002060"/>
              </a:solidFill>
              <a:latin typeface="メイリオ" panose="020B0604030504040204" pitchFamily="50" charset="-128"/>
              <a:ea typeface="メイリオ" panose="020B0604030504040204" pitchFamily="50" charset="-128"/>
            </a:rPr>
            <a:t>本様式と一緒に提出する</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様式</a:t>
          </a:r>
          <a:r>
            <a:rPr kumimoji="1" lang="en-US" altLang="ja-JP" sz="1200">
              <a:solidFill>
                <a:srgbClr val="002060"/>
              </a:solidFill>
              <a:latin typeface="メイリオ" panose="020B0604030504040204" pitchFamily="50" charset="-128"/>
              <a:ea typeface="メイリオ" panose="020B0604030504040204" pitchFamily="50" charset="-128"/>
            </a:rPr>
            <a:t>3】</a:t>
          </a:r>
          <a:r>
            <a:rPr kumimoji="1" lang="ja-JP" altLang="en-US" sz="1200">
              <a:solidFill>
                <a:srgbClr val="002060"/>
              </a:solidFill>
              <a:latin typeface="メイリオ" panose="020B0604030504040204" pitchFamily="50" charset="-128"/>
              <a:ea typeface="メイリオ" panose="020B0604030504040204" pitchFamily="50" charset="-128"/>
            </a:rPr>
            <a:t>概算払請求書の記載内容と齟齬がないか確認してください。</a:t>
          </a:r>
        </a:p>
      </xdr:txBody>
    </xdr:sp>
    <xdr:clientData/>
  </xdr:twoCellAnchor>
  <xdr:twoCellAnchor>
    <xdr:from>
      <xdr:col>29</xdr:col>
      <xdr:colOff>0</xdr:colOff>
      <xdr:row>43</xdr:row>
      <xdr:rowOff>0</xdr:rowOff>
    </xdr:from>
    <xdr:to>
      <xdr:col>30</xdr:col>
      <xdr:colOff>0</xdr:colOff>
      <xdr:row>44</xdr:row>
      <xdr:rowOff>0</xdr:rowOff>
    </xdr:to>
    <xdr:sp macro="" textlink="">
      <xdr:nvSpPr>
        <xdr:cNvPr id="34" name="四角形: 角を丸くする 33">
          <a:extLst>
            <a:ext uri="{FF2B5EF4-FFF2-40B4-BE49-F238E27FC236}">
              <a16:creationId xmlns:a16="http://schemas.microsoft.com/office/drawing/2014/main" id="{BC5051B1-0F4A-425E-AB73-1FDCB3005B0B}"/>
            </a:ext>
          </a:extLst>
        </xdr:cNvPr>
        <xdr:cNvSpPr/>
      </xdr:nvSpPr>
      <xdr:spPr>
        <a:xfrm>
          <a:off x="43595925" y="22831425"/>
          <a:ext cx="1114425" cy="457200"/>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endParaRPr kumimoji="1" lang="ja-JP" altLang="en-US" sz="1200" b="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43</xdr:row>
      <xdr:rowOff>0</xdr:rowOff>
    </xdr:from>
    <xdr:to>
      <xdr:col>34</xdr:col>
      <xdr:colOff>0</xdr:colOff>
      <xdr:row>44</xdr:row>
      <xdr:rowOff>0</xdr:rowOff>
    </xdr:to>
    <xdr:sp macro="" textlink="">
      <xdr:nvSpPr>
        <xdr:cNvPr id="35" name="四角形: 角を丸くする 34">
          <a:extLst>
            <a:ext uri="{FF2B5EF4-FFF2-40B4-BE49-F238E27FC236}">
              <a16:creationId xmlns:a16="http://schemas.microsoft.com/office/drawing/2014/main" id="{1749B0EB-52AD-4E4F-8E97-8C7716653680}"/>
            </a:ext>
          </a:extLst>
        </xdr:cNvPr>
        <xdr:cNvSpPr/>
      </xdr:nvSpPr>
      <xdr:spPr>
        <a:xfrm>
          <a:off x="48053625" y="22831425"/>
          <a:ext cx="1114425" cy="457200"/>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endParaRPr kumimoji="1" lang="ja-JP" altLang="en-US" sz="1200" b="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37</xdr:col>
      <xdr:colOff>0</xdr:colOff>
      <xdr:row>43</xdr:row>
      <xdr:rowOff>0</xdr:rowOff>
    </xdr:from>
    <xdr:to>
      <xdr:col>38</xdr:col>
      <xdr:colOff>0</xdr:colOff>
      <xdr:row>44</xdr:row>
      <xdr:rowOff>0</xdr:rowOff>
    </xdr:to>
    <xdr:sp macro="" textlink="">
      <xdr:nvSpPr>
        <xdr:cNvPr id="36" name="四角形: 角を丸くする 35">
          <a:extLst>
            <a:ext uri="{FF2B5EF4-FFF2-40B4-BE49-F238E27FC236}">
              <a16:creationId xmlns:a16="http://schemas.microsoft.com/office/drawing/2014/main" id="{082AE588-BBED-4ECE-A37F-2460CABA4E8E}"/>
            </a:ext>
          </a:extLst>
        </xdr:cNvPr>
        <xdr:cNvSpPr/>
      </xdr:nvSpPr>
      <xdr:spPr>
        <a:xfrm>
          <a:off x="52511325" y="22831425"/>
          <a:ext cx="1114425" cy="457200"/>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lstStyle/>
        <a:p>
          <a:pPr algn="ctr"/>
          <a:endParaRPr kumimoji="1" lang="ja-JP" altLang="en-US" sz="1200" b="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41</xdr:col>
      <xdr:colOff>0</xdr:colOff>
      <xdr:row>43</xdr:row>
      <xdr:rowOff>0</xdr:rowOff>
    </xdr:from>
    <xdr:to>
      <xdr:col>42</xdr:col>
      <xdr:colOff>0</xdr:colOff>
      <xdr:row>44</xdr:row>
      <xdr:rowOff>0</xdr:rowOff>
    </xdr:to>
    <xdr:sp macro="" textlink="">
      <xdr:nvSpPr>
        <xdr:cNvPr id="37" name="四角形: 角を丸くする 36">
          <a:extLst>
            <a:ext uri="{FF2B5EF4-FFF2-40B4-BE49-F238E27FC236}">
              <a16:creationId xmlns:a16="http://schemas.microsoft.com/office/drawing/2014/main" id="{8EF3F39F-6BA2-42D6-A746-3CA731359132}"/>
            </a:ext>
          </a:extLst>
        </xdr:cNvPr>
        <xdr:cNvSpPr/>
      </xdr:nvSpPr>
      <xdr:spPr>
        <a:xfrm>
          <a:off x="56969025" y="22831425"/>
          <a:ext cx="1114425" cy="457200"/>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endParaRPr kumimoji="1" lang="ja-JP" altLang="en-US"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45</xdr:row>
      <xdr:rowOff>0</xdr:rowOff>
    </xdr:from>
    <xdr:to>
      <xdr:col>3</xdr:col>
      <xdr:colOff>573973</xdr:colOff>
      <xdr:row>46</xdr:row>
      <xdr:rowOff>0</xdr:rowOff>
    </xdr:to>
    <xdr:sp macro="" textlink="">
      <xdr:nvSpPr>
        <xdr:cNvPr id="40" name="テキスト ボックス 39">
          <a:extLst>
            <a:ext uri="{FF2B5EF4-FFF2-40B4-BE49-F238E27FC236}">
              <a16:creationId xmlns:a16="http://schemas.microsoft.com/office/drawing/2014/main" id="{65338B37-41FA-4FC3-BFA4-9FCFFFED8DDB}"/>
            </a:ext>
          </a:extLst>
        </xdr:cNvPr>
        <xdr:cNvSpPr txBox="1"/>
      </xdr:nvSpPr>
      <xdr:spPr>
        <a:xfrm>
          <a:off x="962025" y="23745825"/>
          <a:ext cx="3107623" cy="457200"/>
        </a:xfrm>
        <a:prstGeom prst="rect">
          <a:avLst/>
        </a:prstGeom>
        <a:solidFill>
          <a:schemeClr val="bg1"/>
        </a:solidFill>
        <a:ln w="38100" cmpd="sng">
          <a:solidFill>
            <a:srgbClr val="7030A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algn="ctr"/>
          <a:r>
            <a:rPr kumimoji="1" lang="ja-JP" altLang="en-US" sz="1800" b="1">
              <a:solidFill>
                <a:srgbClr val="002060"/>
              </a:solidFill>
              <a:latin typeface="メイリオ" panose="020B0604030504040204" pitchFamily="50" charset="-128"/>
              <a:ea typeface="メイリオ" panose="020B0604030504040204" pitchFamily="50" charset="-128"/>
            </a:rPr>
            <a:t>★通番の記載例★</a:t>
          </a:r>
        </a:p>
      </xdr:txBody>
    </xdr:sp>
    <xdr:clientData/>
  </xdr:twoCellAnchor>
  <xdr:twoCellAnchor>
    <xdr:from>
      <xdr:col>0</xdr:col>
      <xdr:colOff>577725</xdr:colOff>
      <xdr:row>43</xdr:row>
      <xdr:rowOff>0</xdr:rowOff>
    </xdr:from>
    <xdr:to>
      <xdr:col>1</xdr:col>
      <xdr:colOff>457735</xdr:colOff>
      <xdr:row>44</xdr:row>
      <xdr:rowOff>416718</xdr:rowOff>
    </xdr:to>
    <xdr:cxnSp macro="">
      <xdr:nvCxnSpPr>
        <xdr:cNvPr id="42" name="コネクタ: カギ線 41">
          <a:extLst>
            <a:ext uri="{FF2B5EF4-FFF2-40B4-BE49-F238E27FC236}">
              <a16:creationId xmlns:a16="http://schemas.microsoft.com/office/drawing/2014/main" id="{66C9227B-DCBA-4F69-9C97-0EE2DE41AF60}"/>
            </a:ext>
          </a:extLst>
        </xdr:cNvPr>
        <xdr:cNvCxnSpPr>
          <a:stCxn id="2" idx="2"/>
        </xdr:cNvCxnSpPr>
      </xdr:nvCxnSpPr>
      <xdr:spPr>
        <a:xfrm rot="16200000" flipH="1">
          <a:off x="561784" y="23304566"/>
          <a:ext cx="873918" cy="842035"/>
        </a:xfrm>
        <a:prstGeom prst="bentConnector3">
          <a:avLst>
            <a:gd name="adj1" fmla="val 70708"/>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23</xdr:row>
      <xdr:rowOff>0</xdr:rowOff>
    </xdr:from>
    <xdr:to>
      <xdr:col>42</xdr:col>
      <xdr:colOff>0</xdr:colOff>
      <xdr:row>24</xdr:row>
      <xdr:rowOff>0</xdr:rowOff>
    </xdr:to>
    <xdr:sp macro="" textlink="">
      <xdr:nvSpPr>
        <xdr:cNvPr id="47" name="四角形: 角を丸くする 46">
          <a:extLst>
            <a:ext uri="{FF2B5EF4-FFF2-40B4-BE49-F238E27FC236}">
              <a16:creationId xmlns:a16="http://schemas.microsoft.com/office/drawing/2014/main" id="{42CCFD95-DD04-406E-99F8-35EBD8E25ADD}"/>
            </a:ext>
          </a:extLst>
        </xdr:cNvPr>
        <xdr:cNvSpPr/>
      </xdr:nvSpPr>
      <xdr:spPr>
        <a:xfrm>
          <a:off x="49168050" y="13687425"/>
          <a:ext cx="89154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フェローシップ型</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での</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採用期間中に６か月の採用中断を取得</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し</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９月末で採用終了となる予定のため</a:t>
          </a: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月以降は空欄</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7</xdr:col>
      <xdr:colOff>0</xdr:colOff>
      <xdr:row>27</xdr:row>
      <xdr:rowOff>0</xdr:rowOff>
    </xdr:from>
    <xdr:to>
      <xdr:col>9</xdr:col>
      <xdr:colOff>0</xdr:colOff>
      <xdr:row>28</xdr:row>
      <xdr:rowOff>0</xdr:rowOff>
    </xdr:to>
    <xdr:sp macro="" textlink="">
      <xdr:nvSpPr>
        <xdr:cNvPr id="48" name="四角形: 角を丸くする 47">
          <a:extLst>
            <a:ext uri="{FF2B5EF4-FFF2-40B4-BE49-F238E27FC236}">
              <a16:creationId xmlns:a16="http://schemas.microsoft.com/office/drawing/2014/main" id="{AEEF91C3-72E4-4307-911C-57A9946AC569}"/>
            </a:ext>
          </a:extLst>
        </xdr:cNvPr>
        <xdr:cNvSpPr/>
      </xdr:nvSpPr>
      <xdr:spPr>
        <a:xfrm>
          <a:off x="11687175" y="15516225"/>
          <a:ext cx="5429250"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46</xdr:col>
      <xdr:colOff>0</xdr:colOff>
      <xdr:row>31</xdr:row>
      <xdr:rowOff>0</xdr:rowOff>
    </xdr:from>
    <xdr:to>
      <xdr:col>47</xdr:col>
      <xdr:colOff>1</xdr:colOff>
      <xdr:row>32</xdr:row>
      <xdr:rowOff>0</xdr:rowOff>
    </xdr:to>
    <xdr:sp macro="" textlink="">
      <xdr:nvSpPr>
        <xdr:cNvPr id="50" name="四角形: 角を丸くする 49">
          <a:extLst>
            <a:ext uri="{FF2B5EF4-FFF2-40B4-BE49-F238E27FC236}">
              <a16:creationId xmlns:a16="http://schemas.microsoft.com/office/drawing/2014/main" id="{1448F04D-2619-4C17-A286-6E9B6BB42CDF}"/>
            </a:ext>
          </a:extLst>
        </xdr:cNvPr>
        <xdr:cNvSpPr/>
      </xdr:nvSpPr>
      <xdr:spPr>
        <a:xfrm>
          <a:off x="64493775" y="17802225"/>
          <a:ext cx="733426"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7</xdr:col>
      <xdr:colOff>0</xdr:colOff>
      <xdr:row>31</xdr:row>
      <xdr:rowOff>0</xdr:rowOff>
    </xdr:from>
    <xdr:to>
      <xdr:col>9</xdr:col>
      <xdr:colOff>0</xdr:colOff>
      <xdr:row>32</xdr:row>
      <xdr:rowOff>0</xdr:rowOff>
    </xdr:to>
    <xdr:sp macro="" textlink="">
      <xdr:nvSpPr>
        <xdr:cNvPr id="51" name="四角形: 角を丸くする 50">
          <a:extLst>
            <a:ext uri="{FF2B5EF4-FFF2-40B4-BE49-F238E27FC236}">
              <a16:creationId xmlns:a16="http://schemas.microsoft.com/office/drawing/2014/main" id="{B8A854C3-94A8-479B-9404-8F5DA2B2CF51}"/>
            </a:ext>
          </a:extLst>
        </xdr:cNvPr>
        <xdr:cNvSpPr/>
      </xdr:nvSpPr>
      <xdr:spPr>
        <a:xfrm>
          <a:off x="11687175" y="17345025"/>
          <a:ext cx="5429250"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26</xdr:col>
      <xdr:colOff>0</xdr:colOff>
      <xdr:row>35</xdr:row>
      <xdr:rowOff>0</xdr:rowOff>
    </xdr:from>
    <xdr:to>
      <xdr:col>30</xdr:col>
      <xdr:colOff>0</xdr:colOff>
      <xdr:row>36</xdr:row>
      <xdr:rowOff>0</xdr:rowOff>
    </xdr:to>
    <xdr:sp macro="" textlink="">
      <xdr:nvSpPr>
        <xdr:cNvPr id="56" name="四角形: 角を丸くする 55">
          <a:extLst>
            <a:ext uri="{FF2B5EF4-FFF2-40B4-BE49-F238E27FC236}">
              <a16:creationId xmlns:a16="http://schemas.microsoft.com/office/drawing/2014/main" id="{E729FAD5-D97F-4DBC-B408-67886D966E95}"/>
            </a:ext>
          </a:extLst>
        </xdr:cNvPr>
        <xdr:cNvSpPr/>
      </xdr:nvSpPr>
      <xdr:spPr>
        <a:xfrm>
          <a:off x="40252650" y="19173825"/>
          <a:ext cx="44577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７月から採用開始のため６月まで空欄</a:t>
          </a:r>
        </a:p>
      </xdr:txBody>
    </xdr:sp>
    <xdr:clientData/>
  </xdr:twoCellAnchor>
  <xdr:twoCellAnchor>
    <xdr:from>
      <xdr:col>26</xdr:col>
      <xdr:colOff>0</xdr:colOff>
      <xdr:row>32</xdr:row>
      <xdr:rowOff>36000</xdr:rowOff>
    </xdr:from>
    <xdr:to>
      <xdr:col>34</xdr:col>
      <xdr:colOff>0</xdr:colOff>
      <xdr:row>33</xdr:row>
      <xdr:rowOff>0</xdr:rowOff>
    </xdr:to>
    <xdr:sp macro="" textlink="">
      <xdr:nvSpPr>
        <xdr:cNvPr id="57" name="四角形: 角を丸くする 56">
          <a:extLst>
            <a:ext uri="{FF2B5EF4-FFF2-40B4-BE49-F238E27FC236}">
              <a16:creationId xmlns:a16="http://schemas.microsoft.com/office/drawing/2014/main" id="{9B95C4D8-6D1A-4BAC-85BF-4E80417897C2}"/>
            </a:ext>
          </a:extLst>
        </xdr:cNvPr>
        <xdr:cNvSpPr/>
      </xdr:nvSpPr>
      <xdr:spPr>
        <a:xfrm>
          <a:off x="40252650" y="17838225"/>
          <a:ext cx="8915400" cy="421200"/>
        </a:xfrm>
        <a:prstGeom prst="roundRect">
          <a:avLst/>
        </a:prstGeom>
        <a:solidFill>
          <a:srgbClr val="A2EAE8">
            <a:alpha val="8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本人希望により</a:t>
          </a: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月から雇用開始のため９</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まで</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空欄</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（４月～９月まではフェローシップ型で受け入れている）</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26</xdr:col>
      <xdr:colOff>0</xdr:colOff>
      <xdr:row>36</xdr:row>
      <xdr:rowOff>0</xdr:rowOff>
    </xdr:from>
    <xdr:to>
      <xdr:col>34</xdr:col>
      <xdr:colOff>0</xdr:colOff>
      <xdr:row>37</xdr:row>
      <xdr:rowOff>0</xdr:rowOff>
    </xdr:to>
    <xdr:sp macro="" textlink="">
      <xdr:nvSpPr>
        <xdr:cNvPr id="62" name="四角形: 角を丸くする 61">
          <a:extLst>
            <a:ext uri="{FF2B5EF4-FFF2-40B4-BE49-F238E27FC236}">
              <a16:creationId xmlns:a16="http://schemas.microsoft.com/office/drawing/2014/main" id="{C40FEDA9-975A-4D9A-97D3-3FC4B2EEFC0E}"/>
            </a:ext>
          </a:extLst>
        </xdr:cNvPr>
        <xdr:cNvSpPr/>
      </xdr:nvSpPr>
      <xdr:spPr>
        <a:xfrm>
          <a:off x="40252650" y="19631025"/>
          <a:ext cx="89154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月から採用開始のため９</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まで</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空欄</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27</xdr:col>
      <xdr:colOff>0</xdr:colOff>
      <xdr:row>28</xdr:row>
      <xdr:rowOff>36000</xdr:rowOff>
    </xdr:from>
    <xdr:to>
      <xdr:col>35</xdr:col>
      <xdr:colOff>0</xdr:colOff>
      <xdr:row>29</xdr:row>
      <xdr:rowOff>0</xdr:rowOff>
    </xdr:to>
    <xdr:sp macro="" textlink="">
      <xdr:nvSpPr>
        <xdr:cNvPr id="63" name="四角形: 角を丸くする 62">
          <a:extLst>
            <a:ext uri="{FF2B5EF4-FFF2-40B4-BE49-F238E27FC236}">
              <a16:creationId xmlns:a16="http://schemas.microsoft.com/office/drawing/2014/main" id="{89C9343A-82B5-491D-B7DB-CD07E7817C1A}"/>
            </a:ext>
          </a:extLst>
        </xdr:cNvPr>
        <xdr:cNvSpPr/>
      </xdr:nvSpPr>
      <xdr:spPr>
        <a:xfrm>
          <a:off x="41367075" y="16466625"/>
          <a:ext cx="8915400" cy="421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28</xdr:col>
      <xdr:colOff>1114424</xdr:colOff>
      <xdr:row>16</xdr:row>
      <xdr:rowOff>0</xdr:rowOff>
    </xdr:from>
    <xdr:to>
      <xdr:col>35</xdr:col>
      <xdr:colOff>1114424</xdr:colOff>
      <xdr:row>17</xdr:row>
      <xdr:rowOff>0</xdr:rowOff>
    </xdr:to>
    <xdr:sp macro="" textlink="">
      <xdr:nvSpPr>
        <xdr:cNvPr id="68" name="吹き出し: 線 67">
          <a:extLst>
            <a:ext uri="{FF2B5EF4-FFF2-40B4-BE49-F238E27FC236}">
              <a16:creationId xmlns:a16="http://schemas.microsoft.com/office/drawing/2014/main" id="{42C1A33F-37CD-4AD5-B89A-5FC9D5CD8367}"/>
            </a:ext>
          </a:extLst>
        </xdr:cNvPr>
        <xdr:cNvSpPr/>
      </xdr:nvSpPr>
      <xdr:spPr>
        <a:xfrm>
          <a:off x="43595924" y="10363200"/>
          <a:ext cx="7800975" cy="762000"/>
        </a:xfrm>
        <a:prstGeom prst="borderCallout1">
          <a:avLst>
            <a:gd name="adj1" fmla="val 291226"/>
            <a:gd name="adj2" fmla="val 8119"/>
            <a:gd name="adj3" fmla="val 98489"/>
            <a:gd name="adj4" fmla="val 8095"/>
          </a:avLst>
        </a:prstGeom>
        <a:solidFill>
          <a:srgbClr val="FFCCCC"/>
        </a:solidFill>
        <a:ln w="38100">
          <a:solidFill>
            <a:srgbClr val="FF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プルダウン選択にて「請求予定額」又は「実績額」を選択。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記入例は、第２四半期提出時のため、第１四半期支出について額が確定するので「実績額」を選択。</a:t>
          </a:r>
        </a:p>
      </xdr:txBody>
    </xdr:sp>
    <xdr:clientData/>
  </xdr:twoCellAnchor>
  <xdr:twoCellAnchor>
    <xdr:from>
      <xdr:col>29</xdr:col>
      <xdr:colOff>0</xdr:colOff>
      <xdr:row>19</xdr:row>
      <xdr:rowOff>0</xdr:rowOff>
    </xdr:from>
    <xdr:to>
      <xdr:col>30</xdr:col>
      <xdr:colOff>0</xdr:colOff>
      <xdr:row>20</xdr:row>
      <xdr:rowOff>0</xdr:rowOff>
    </xdr:to>
    <xdr:sp macro="" textlink="">
      <xdr:nvSpPr>
        <xdr:cNvPr id="69" name="四角形: 角を丸くする 68">
          <a:extLst>
            <a:ext uri="{FF2B5EF4-FFF2-40B4-BE49-F238E27FC236}">
              <a16:creationId xmlns:a16="http://schemas.microsoft.com/office/drawing/2014/main" id="{343EBCAA-8AF2-483D-AFC3-E0E46FE9CAAB}"/>
            </a:ext>
          </a:extLst>
        </xdr:cNvPr>
        <xdr:cNvSpPr/>
      </xdr:nvSpPr>
      <xdr:spPr>
        <a:xfrm>
          <a:off x="43595925" y="12163425"/>
          <a:ext cx="1114425"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46</xdr:row>
      <xdr:rowOff>0</xdr:rowOff>
    </xdr:from>
    <xdr:to>
      <xdr:col>5</xdr:col>
      <xdr:colOff>0</xdr:colOff>
      <xdr:row>66</xdr:row>
      <xdr:rowOff>0</xdr:rowOff>
    </xdr:to>
    <xdr:sp macro="" textlink="">
      <xdr:nvSpPr>
        <xdr:cNvPr id="81" name="テキスト ボックス 80">
          <a:extLst>
            <a:ext uri="{FF2B5EF4-FFF2-40B4-BE49-F238E27FC236}">
              <a16:creationId xmlns:a16="http://schemas.microsoft.com/office/drawing/2014/main" id="{F3872188-747F-4071-A4E5-6FB52BC6AAF6}"/>
            </a:ext>
          </a:extLst>
        </xdr:cNvPr>
        <xdr:cNvSpPr txBox="1"/>
      </xdr:nvSpPr>
      <xdr:spPr>
        <a:xfrm>
          <a:off x="962025" y="24660225"/>
          <a:ext cx="6896100" cy="4953000"/>
        </a:xfrm>
        <a:prstGeom prst="rect">
          <a:avLst/>
        </a:prstGeom>
        <a:solidFill>
          <a:srgbClr val="CCCCFF"/>
        </a:solidFill>
        <a:ln w="38100" cmpd="sng">
          <a:solidFill>
            <a:srgbClr val="7030A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r>
            <a:rPr kumimoji="1" lang="en-US" altLang="ja-JP" sz="1200">
              <a:solidFill>
                <a:srgbClr val="002060"/>
              </a:solidFill>
              <a:latin typeface="メイリオ" panose="020B0604030504040204" pitchFamily="50" charset="-128"/>
              <a:ea typeface="メイリオ" panose="020B0604030504040204" pitchFamily="50" charset="-128"/>
            </a:rPr>
            <a:t>  1</a:t>
          </a:r>
          <a:r>
            <a:rPr kumimoji="1" lang="ja-JP" altLang="en-US" sz="1200">
              <a:solidFill>
                <a:srgbClr val="002060"/>
              </a:solidFill>
              <a:latin typeface="メイリオ" panose="020B0604030504040204" pitchFamily="50" charset="-128"/>
              <a:ea typeface="メイリオ" panose="020B0604030504040204" pitchFamily="50" charset="-128"/>
            </a:rPr>
            <a:t>　採用延長取得により年度途中に採用期間が終了予定の継続採用者</a:t>
          </a:r>
        </a:p>
        <a:p>
          <a:r>
            <a:rPr kumimoji="1" lang="ja-JP" altLang="en-US" sz="1200">
              <a:solidFill>
                <a:srgbClr val="002060"/>
              </a:solidFill>
              <a:latin typeface="メイリオ" panose="020B0604030504040204" pitchFamily="50" charset="-128"/>
              <a:ea typeface="メイリオ" panose="020B0604030504040204" pitchFamily="50" charset="-128"/>
            </a:rPr>
            <a:t>  </a:t>
          </a:r>
          <a:r>
            <a:rPr kumimoji="1" lang="en-US" altLang="ja-JP" sz="1200">
              <a:solidFill>
                <a:srgbClr val="002060"/>
              </a:solidFill>
              <a:latin typeface="メイリオ" panose="020B0604030504040204" pitchFamily="50" charset="-128"/>
              <a:ea typeface="メイリオ" panose="020B0604030504040204" pitchFamily="50" charset="-128"/>
            </a:rPr>
            <a:t>2</a:t>
          </a:r>
          <a:r>
            <a:rPr kumimoji="1" lang="ja-JP" altLang="en-US" sz="1200">
              <a:solidFill>
                <a:srgbClr val="002060"/>
              </a:solidFill>
              <a:latin typeface="メイリオ" panose="020B0604030504040204" pitchFamily="50" charset="-128"/>
              <a:ea typeface="メイリオ" panose="020B0604030504040204" pitchFamily="50" charset="-128"/>
            </a:rPr>
            <a:t>　令和７年度末で特別研究員の採用期間が終了予定の継続採用者</a:t>
          </a:r>
        </a:p>
        <a:p>
          <a:r>
            <a:rPr kumimoji="1" lang="en-US" altLang="ja-JP" sz="1200">
              <a:solidFill>
                <a:srgbClr val="002060"/>
              </a:solidFill>
              <a:latin typeface="メイリオ" panose="020B0604030504040204" pitchFamily="50" charset="-128"/>
              <a:ea typeface="メイリオ" panose="020B0604030504040204" pitchFamily="50" charset="-128"/>
            </a:rPr>
            <a:t>  3</a:t>
          </a:r>
          <a:r>
            <a:rPr kumimoji="1" lang="ja-JP" altLang="en-US" sz="1200">
              <a:solidFill>
                <a:srgbClr val="002060"/>
              </a:solidFill>
              <a:latin typeface="メイリオ" panose="020B0604030504040204" pitchFamily="50" charset="-128"/>
              <a:ea typeface="メイリオ" panose="020B0604030504040204" pitchFamily="50" charset="-128"/>
            </a:rPr>
            <a:t>　継続採用者（</a:t>
          </a:r>
          <a:r>
            <a:rPr kumimoji="1" lang="en-US" altLang="ja-JP" sz="1200">
              <a:solidFill>
                <a:srgbClr val="002060"/>
              </a:solidFill>
              <a:latin typeface="メイリオ" panose="020B0604030504040204" pitchFamily="50" charset="-128"/>
              <a:ea typeface="メイリオ" panose="020B0604030504040204" pitchFamily="50" charset="-128"/>
            </a:rPr>
            <a:t>CPD</a:t>
          </a:r>
          <a:r>
            <a:rPr kumimoji="1" lang="ja-JP" altLang="en-US" sz="1200">
              <a:solidFill>
                <a:srgbClr val="002060"/>
              </a:solidFill>
              <a:latin typeface="メイリオ" panose="020B0604030504040204" pitchFamily="50" charset="-128"/>
              <a:ea typeface="メイリオ" panose="020B0604030504040204" pitchFamily="50" charset="-128"/>
            </a:rPr>
            <a:t>）</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  4</a:t>
          </a:r>
          <a:r>
            <a:rPr kumimoji="1" lang="ja-JP" altLang="en-US" sz="1200">
              <a:solidFill>
                <a:srgbClr val="002060"/>
              </a:solidFill>
              <a:latin typeface="メイリオ" panose="020B0604030504040204" pitchFamily="50" charset="-128"/>
              <a:ea typeface="メイリオ" panose="020B0604030504040204" pitchFamily="50" charset="-128"/>
            </a:rPr>
            <a:t>　</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令和</a:t>
          </a:r>
          <a:r>
            <a:rPr kumimoji="1" lang="en-US" altLang="ja-JP" sz="1200">
              <a:solidFill>
                <a:srgbClr val="002060"/>
              </a:solidFill>
              <a:effectLst/>
              <a:latin typeface="メイリオ" panose="020B0604030504040204" pitchFamily="50" charset="-128"/>
              <a:ea typeface="メイリオ" panose="020B0604030504040204" pitchFamily="50" charset="-128"/>
              <a:cs typeface="+mn-cs"/>
            </a:rPr>
            <a:t>7</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年度から雇用開始の継続採用者</a:t>
          </a:r>
          <a:endParaRPr kumimoji="1" lang="en-US" altLang="ja-JP" sz="1200">
            <a:solidFill>
              <a:srgbClr val="002060"/>
            </a:solidFill>
            <a:effectLst/>
            <a:latin typeface="メイリオ" panose="020B0604030504040204" pitchFamily="50" charset="-128"/>
            <a:ea typeface="メイリオ" panose="020B0604030504040204" pitchFamily="50" charset="-128"/>
            <a:cs typeface="+mn-cs"/>
          </a:endParaRPr>
        </a:p>
        <a:p>
          <a:r>
            <a:rPr kumimoji="1" lang="en-US" altLang="ja-JP" sz="1200">
              <a:solidFill>
                <a:srgbClr val="002060"/>
              </a:solidFill>
              <a:latin typeface="メイリオ" panose="020B0604030504040204" pitchFamily="50" charset="-128"/>
              <a:ea typeface="メイリオ" panose="020B0604030504040204" pitchFamily="50" charset="-128"/>
            </a:rPr>
            <a:t>  5</a:t>
          </a:r>
          <a:r>
            <a:rPr kumimoji="1" lang="ja-JP" altLang="en-US" sz="1200">
              <a:solidFill>
                <a:srgbClr val="002060"/>
              </a:solidFill>
              <a:latin typeface="メイリオ" panose="020B0604030504040204" pitchFamily="50" charset="-128"/>
              <a:ea typeface="メイリオ" panose="020B0604030504040204" pitchFamily="50" charset="-128"/>
            </a:rPr>
            <a:t>　第１四半期に中途辞退した継続採用者（フェローシップ型）</a:t>
          </a:r>
        </a:p>
        <a:p>
          <a:r>
            <a:rPr kumimoji="1" lang="en-US" altLang="ja-JP" sz="1200">
              <a:solidFill>
                <a:srgbClr val="002060"/>
              </a:solidFill>
              <a:latin typeface="メイリオ" panose="020B0604030504040204" pitchFamily="50" charset="-128"/>
              <a:ea typeface="メイリオ" panose="020B0604030504040204" pitchFamily="50" charset="-128"/>
            </a:rPr>
            <a:t>  6</a:t>
          </a:r>
          <a:r>
            <a:rPr kumimoji="1" lang="ja-JP" altLang="en-US" sz="1200">
              <a:solidFill>
                <a:srgbClr val="002060"/>
              </a:solidFill>
              <a:latin typeface="メイリオ" panose="020B0604030504040204" pitchFamily="50" charset="-128"/>
              <a:ea typeface="メイリオ" panose="020B0604030504040204" pitchFamily="50" charset="-128"/>
            </a:rPr>
            <a:t>　採用中断期間中の継続採用者（給与の支給額が変更となり減額調整）</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  7</a:t>
          </a:r>
          <a:r>
            <a:rPr kumimoji="1" lang="ja-JP" altLang="en-US" sz="1200">
              <a:solidFill>
                <a:srgbClr val="002060"/>
              </a:solidFill>
              <a:latin typeface="メイリオ" panose="020B0604030504040204" pitchFamily="50" charset="-128"/>
              <a:ea typeface="メイリオ" panose="020B0604030504040204" pitchFamily="50" charset="-128"/>
            </a:rPr>
            <a:t>　採用中断期間中の継続採用者（</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  8</a:t>
          </a:r>
          <a:r>
            <a:rPr kumimoji="1" lang="ja-JP" altLang="en-US" sz="1200">
              <a:solidFill>
                <a:srgbClr val="002060"/>
              </a:solidFill>
              <a:latin typeface="メイリオ" panose="020B0604030504040204" pitchFamily="50" charset="-128"/>
              <a:ea typeface="メイリオ" panose="020B0604030504040204" pitchFamily="50" charset="-128"/>
            </a:rPr>
            <a:t>　新規採用者</a:t>
          </a:r>
        </a:p>
        <a:p>
          <a:r>
            <a:rPr kumimoji="1" lang="ja-JP" altLang="en-US" sz="1200" baseline="0">
              <a:solidFill>
                <a:srgbClr val="002060"/>
              </a:solidFill>
              <a:latin typeface="メイリオ" panose="020B0604030504040204" pitchFamily="50" charset="-128"/>
              <a:ea typeface="メイリオ" panose="020B0604030504040204" pitchFamily="50" charset="-128"/>
            </a:rPr>
            <a:t>  </a:t>
          </a:r>
          <a:r>
            <a:rPr kumimoji="1" lang="en-US" altLang="ja-JP" sz="1200">
              <a:solidFill>
                <a:srgbClr val="002060"/>
              </a:solidFill>
              <a:latin typeface="メイリオ" panose="020B0604030504040204" pitchFamily="50" charset="-128"/>
              <a:ea typeface="メイリオ" panose="020B0604030504040204" pitchFamily="50" charset="-128"/>
            </a:rPr>
            <a:t>9</a:t>
          </a:r>
          <a:r>
            <a:rPr kumimoji="1" lang="ja-JP" altLang="en-US" sz="1200">
              <a:solidFill>
                <a:srgbClr val="002060"/>
              </a:solidFill>
              <a:latin typeface="メイリオ" panose="020B0604030504040204" pitchFamily="50" charset="-128"/>
              <a:ea typeface="メイリオ" panose="020B0604030504040204" pitchFamily="50" charset="-128"/>
            </a:rPr>
            <a:t>　新規採用者（フェローシップ型）</a:t>
          </a:r>
        </a:p>
        <a:p>
          <a:r>
            <a:rPr kumimoji="1" lang="en-US" altLang="ja-JP" sz="1200">
              <a:solidFill>
                <a:srgbClr val="002060"/>
              </a:solidFill>
              <a:latin typeface="メイリオ" panose="020B0604030504040204" pitchFamily="50" charset="-128"/>
              <a:ea typeface="メイリオ" panose="020B0604030504040204" pitchFamily="50" charset="-128"/>
            </a:rPr>
            <a:t>10</a:t>
          </a:r>
          <a:r>
            <a:rPr kumimoji="1" lang="ja-JP" altLang="en-US" sz="1200">
              <a:solidFill>
                <a:srgbClr val="002060"/>
              </a:solidFill>
              <a:latin typeface="メイリオ" panose="020B0604030504040204" pitchFamily="50" charset="-128"/>
              <a:ea typeface="メイリオ" panose="020B0604030504040204" pitchFamily="50" charset="-128"/>
            </a:rPr>
            <a:t>　本人希望により年度途中から雇用開始予定のある新規採用者（フェローシップ型）</a:t>
          </a:r>
        </a:p>
        <a:p>
          <a:r>
            <a:rPr kumimoji="1" lang="en-US" altLang="ja-JP" sz="1200">
              <a:solidFill>
                <a:srgbClr val="002060"/>
              </a:solidFill>
              <a:latin typeface="メイリオ" panose="020B0604030504040204" pitchFamily="50" charset="-128"/>
              <a:ea typeface="メイリオ" panose="020B0604030504040204" pitchFamily="50" charset="-128"/>
            </a:rPr>
            <a:t>11</a:t>
          </a:r>
          <a:r>
            <a:rPr kumimoji="1" lang="ja-JP" altLang="en-US" sz="1200">
              <a:solidFill>
                <a:srgbClr val="002060"/>
              </a:solidFill>
              <a:latin typeface="メイリオ" panose="020B0604030504040204" pitchFamily="50" charset="-128"/>
              <a:ea typeface="メイリオ" panose="020B0604030504040204" pitchFamily="50" charset="-128"/>
            </a:rPr>
            <a:t>　第１四半期に中途辞退した新規採用者</a:t>
          </a:r>
        </a:p>
        <a:p>
          <a:r>
            <a:rPr kumimoji="1" lang="en-US" altLang="ja-JP" sz="1200">
              <a:solidFill>
                <a:srgbClr val="002060"/>
              </a:solidFill>
              <a:latin typeface="メイリオ" panose="020B0604030504040204" pitchFamily="50" charset="-128"/>
              <a:ea typeface="メイリオ" panose="020B0604030504040204" pitchFamily="50" charset="-128"/>
            </a:rPr>
            <a:t>12</a:t>
          </a:r>
          <a:r>
            <a:rPr kumimoji="1" lang="ja-JP" altLang="en-US" sz="1200">
              <a:solidFill>
                <a:srgbClr val="002060"/>
              </a:solidFill>
              <a:latin typeface="メイリオ" panose="020B0604030504040204" pitchFamily="50" charset="-128"/>
              <a:ea typeface="メイリオ" panose="020B0604030504040204" pitchFamily="50" charset="-128"/>
            </a:rPr>
            <a:t>　第３四半期に受入研究機関変更（転出）予定の新規採用者</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13</a:t>
          </a:r>
          <a:r>
            <a:rPr kumimoji="1" lang="ja-JP" altLang="en-US" sz="1200">
              <a:solidFill>
                <a:srgbClr val="002060"/>
              </a:solidFill>
              <a:latin typeface="メイリオ" panose="020B0604030504040204" pitchFamily="50" charset="-128"/>
              <a:ea typeface="メイリオ" panose="020B0604030504040204" pitchFamily="50" charset="-128"/>
            </a:rPr>
            <a:t>　年度途中から採用開始の新規採用者（</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a:t>
          </a:r>
        </a:p>
        <a:p>
          <a:r>
            <a:rPr kumimoji="1" lang="en-US" altLang="ja-JP" sz="1200">
              <a:solidFill>
                <a:srgbClr val="002060"/>
              </a:solidFill>
              <a:latin typeface="メイリオ" panose="020B0604030504040204" pitchFamily="50" charset="-128"/>
              <a:ea typeface="メイリオ" panose="020B0604030504040204" pitchFamily="50" charset="-128"/>
            </a:rPr>
            <a:t>14</a:t>
          </a:r>
          <a:r>
            <a:rPr kumimoji="1" lang="ja-JP" altLang="en-US" sz="1200">
              <a:solidFill>
                <a:srgbClr val="002060"/>
              </a:solidFill>
              <a:latin typeface="メイリオ" panose="020B0604030504040204" pitchFamily="50" charset="-128"/>
              <a:ea typeface="メイリオ" panose="020B0604030504040204" pitchFamily="50" charset="-128"/>
            </a:rPr>
            <a:t>　交付決定後に採用内定辞退した新規採用者（</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15</a:t>
          </a:r>
          <a:r>
            <a:rPr kumimoji="1" lang="ja-JP" altLang="en-US" sz="1200">
              <a:solidFill>
                <a:srgbClr val="002060"/>
              </a:solidFill>
              <a:latin typeface="メイリオ" panose="020B0604030504040204" pitchFamily="50" charset="-128"/>
              <a:ea typeface="メイリオ" panose="020B0604030504040204" pitchFamily="50" charset="-128"/>
            </a:rPr>
            <a:t>　第</a:t>
          </a:r>
          <a:r>
            <a:rPr kumimoji="1" lang="en-US" altLang="ja-JP" sz="1200">
              <a:solidFill>
                <a:srgbClr val="002060"/>
              </a:solidFill>
              <a:latin typeface="メイリオ" panose="020B0604030504040204" pitchFamily="50" charset="-128"/>
              <a:ea typeface="メイリオ" panose="020B0604030504040204" pitchFamily="50" charset="-128"/>
            </a:rPr>
            <a:t>3</a:t>
          </a:r>
          <a:r>
            <a:rPr kumimoji="1" lang="ja-JP" altLang="en-US" sz="1200">
              <a:solidFill>
                <a:srgbClr val="002060"/>
              </a:solidFill>
              <a:latin typeface="メイリオ" panose="020B0604030504040204" pitchFamily="50" charset="-128"/>
              <a:ea typeface="メイリオ" panose="020B0604030504040204" pitchFamily="50" charset="-128"/>
            </a:rPr>
            <a:t>四半期に受入研究機関変更（転入）予定の新規採用者</a:t>
          </a:r>
          <a:endParaRPr kumimoji="1" lang="en-US" altLang="ja-JP"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478125</xdr:colOff>
      <xdr:row>10</xdr:row>
      <xdr:rowOff>542925</xdr:rowOff>
    </xdr:from>
    <xdr:to>
      <xdr:col>5</xdr:col>
      <xdr:colOff>0</xdr:colOff>
      <xdr:row>11</xdr:row>
      <xdr:rowOff>238125</xdr:rowOff>
    </xdr:to>
    <xdr:sp macro="" textlink="">
      <xdr:nvSpPr>
        <xdr:cNvPr id="86" name="吹き出し: 線 85">
          <a:extLst>
            <a:ext uri="{FF2B5EF4-FFF2-40B4-BE49-F238E27FC236}">
              <a16:creationId xmlns:a16="http://schemas.microsoft.com/office/drawing/2014/main" id="{FBAA0D8D-D47D-4FCE-AE1B-83D5D66497A7}"/>
            </a:ext>
          </a:extLst>
        </xdr:cNvPr>
        <xdr:cNvSpPr/>
      </xdr:nvSpPr>
      <xdr:spPr>
        <a:xfrm>
          <a:off x="478125" y="6334125"/>
          <a:ext cx="7380000" cy="457200"/>
        </a:xfrm>
        <a:prstGeom prst="borderCallout1">
          <a:avLst>
            <a:gd name="adj1" fmla="val -5818"/>
            <a:gd name="adj2" fmla="val 49915"/>
            <a:gd name="adj3" fmla="val -113463"/>
            <a:gd name="adj4" fmla="val 49946"/>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64800" rIns="90000" rtlCol="0" anchor="ctr" anchorCtr="0"/>
        <a:lstStyle/>
        <a:p>
          <a:pPr algn="ctr"/>
          <a:r>
            <a:rPr kumimoji="1" lang="ja-JP" altLang="en-US" sz="1200">
              <a:solidFill>
                <a:srgbClr val="002060"/>
              </a:solidFill>
              <a:latin typeface="メイリオ" panose="020B0604030504040204" pitchFamily="50" charset="-128"/>
              <a:ea typeface="メイリオ" panose="020B0604030504040204" pitchFamily="50" charset="-128"/>
            </a:rPr>
            <a:t>何回も提出する様式になります。提出日や提出時期の更新忘れがないように留意してください。</a:t>
          </a:r>
        </a:p>
      </xdr:txBody>
    </xdr:sp>
    <xdr:clientData/>
  </xdr:twoCellAnchor>
  <xdr:twoCellAnchor>
    <xdr:from>
      <xdr:col>16</xdr:col>
      <xdr:colOff>1143000</xdr:colOff>
      <xdr:row>13</xdr:row>
      <xdr:rowOff>1</xdr:rowOff>
    </xdr:from>
    <xdr:to>
      <xdr:col>19</xdr:col>
      <xdr:colOff>0</xdr:colOff>
      <xdr:row>16</xdr:row>
      <xdr:rowOff>133351</xdr:rowOff>
    </xdr:to>
    <xdr:sp macro="" textlink="">
      <xdr:nvSpPr>
        <xdr:cNvPr id="90" name="正方形/長方形 89">
          <a:extLst>
            <a:ext uri="{FF2B5EF4-FFF2-40B4-BE49-F238E27FC236}">
              <a16:creationId xmlns:a16="http://schemas.microsoft.com/office/drawing/2014/main" id="{F77DEE61-337E-429E-880A-D60E847A1226}"/>
            </a:ext>
          </a:extLst>
        </xdr:cNvPr>
        <xdr:cNvSpPr/>
      </xdr:nvSpPr>
      <xdr:spPr>
        <a:xfrm>
          <a:off x="26898600" y="8077201"/>
          <a:ext cx="2657475" cy="24193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endParaRPr kumimoji="1" lang="en-US" altLang="ja-JP" sz="4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18</xdr:col>
      <xdr:colOff>0</xdr:colOff>
      <xdr:row>10</xdr:row>
      <xdr:rowOff>0</xdr:rowOff>
    </xdr:from>
    <xdr:to>
      <xdr:col>19</xdr:col>
      <xdr:colOff>0</xdr:colOff>
      <xdr:row>13</xdr:row>
      <xdr:rowOff>0</xdr:rowOff>
    </xdr:to>
    <xdr:sp macro="" textlink="">
      <xdr:nvSpPr>
        <xdr:cNvPr id="91" name="正方形/長方形 90">
          <a:extLst>
            <a:ext uri="{FF2B5EF4-FFF2-40B4-BE49-F238E27FC236}">
              <a16:creationId xmlns:a16="http://schemas.microsoft.com/office/drawing/2014/main" id="{D6E140B3-85D5-4E5B-973D-6DD5765C6ABE}"/>
            </a:ext>
          </a:extLst>
        </xdr:cNvPr>
        <xdr:cNvSpPr/>
      </xdr:nvSpPr>
      <xdr:spPr>
        <a:xfrm>
          <a:off x="28289250" y="5791200"/>
          <a:ext cx="1266825" cy="228600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endParaRPr kumimoji="1" lang="en-US" altLang="ja-JP" sz="4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19</xdr:col>
      <xdr:colOff>0</xdr:colOff>
      <xdr:row>10</xdr:row>
      <xdr:rowOff>0</xdr:rowOff>
    </xdr:from>
    <xdr:to>
      <xdr:col>19</xdr:col>
      <xdr:colOff>1266824</xdr:colOff>
      <xdr:row>12</xdr:row>
      <xdr:rowOff>0</xdr:rowOff>
    </xdr:to>
    <xdr:sp macro="" textlink="">
      <xdr:nvSpPr>
        <xdr:cNvPr id="92" name="正方形/長方形 91">
          <a:extLst>
            <a:ext uri="{FF2B5EF4-FFF2-40B4-BE49-F238E27FC236}">
              <a16:creationId xmlns:a16="http://schemas.microsoft.com/office/drawing/2014/main" id="{7FD76710-C2C3-462B-A158-313ABC045DA6}"/>
            </a:ext>
          </a:extLst>
        </xdr:cNvPr>
        <xdr:cNvSpPr/>
      </xdr:nvSpPr>
      <xdr:spPr>
        <a:xfrm>
          <a:off x="29556075" y="5791200"/>
          <a:ext cx="1266824" cy="152400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endParaRPr kumimoji="1" lang="en-US" altLang="ja-JP" sz="4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0</xdr:colOff>
      <xdr:row>7</xdr:row>
      <xdr:rowOff>381000</xdr:rowOff>
    </xdr:from>
    <xdr:to>
      <xdr:col>21</xdr:col>
      <xdr:colOff>552450</xdr:colOff>
      <xdr:row>9</xdr:row>
      <xdr:rowOff>400051</xdr:rowOff>
    </xdr:to>
    <xdr:cxnSp macro="">
      <xdr:nvCxnSpPr>
        <xdr:cNvPr id="29" name="直線矢印コネクタ 28">
          <a:extLst>
            <a:ext uri="{FF2B5EF4-FFF2-40B4-BE49-F238E27FC236}">
              <a16:creationId xmlns:a16="http://schemas.microsoft.com/office/drawing/2014/main" id="{89A5AD5F-3B02-4A74-9481-F7668AB1FBED}"/>
            </a:ext>
          </a:extLst>
        </xdr:cNvPr>
        <xdr:cNvCxnSpPr>
          <a:endCxn id="30" idx="3"/>
        </xdr:cNvCxnSpPr>
      </xdr:nvCxnSpPr>
      <xdr:spPr>
        <a:xfrm flipH="1" flipV="1">
          <a:off x="21955125" y="3886200"/>
          <a:ext cx="10991850" cy="154305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1143000</xdr:colOff>
      <xdr:row>6</xdr:row>
      <xdr:rowOff>647700</xdr:rowOff>
    </xdr:from>
    <xdr:to>
      <xdr:col>18</xdr:col>
      <xdr:colOff>0</xdr:colOff>
      <xdr:row>10</xdr:row>
      <xdr:rowOff>0</xdr:rowOff>
    </xdr:to>
    <xdr:sp macro="" textlink="">
      <xdr:nvSpPr>
        <xdr:cNvPr id="102" name="正方形/長方形 101">
          <a:extLst>
            <a:ext uri="{FF2B5EF4-FFF2-40B4-BE49-F238E27FC236}">
              <a16:creationId xmlns:a16="http://schemas.microsoft.com/office/drawing/2014/main" id="{048DBBEC-CB18-4BC2-A2F9-FB0BEE171146}"/>
            </a:ext>
          </a:extLst>
        </xdr:cNvPr>
        <xdr:cNvSpPr/>
      </xdr:nvSpPr>
      <xdr:spPr>
        <a:xfrm>
          <a:off x="26898600" y="3390900"/>
          <a:ext cx="1390650" cy="240030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endParaRPr kumimoji="1" lang="en-US" altLang="ja-JP" sz="1800" b="1">
            <a:solidFill>
              <a:schemeClr val="bg1"/>
            </a:solidFill>
            <a:latin typeface="メイリオ" panose="020B0604030504040204" pitchFamily="50" charset="-128"/>
            <a:ea typeface="メイリオ" panose="020B0604030504040204" pitchFamily="50" charset="-128"/>
          </a:endParaRPr>
        </a:p>
        <a:p>
          <a:pPr algn="ctr"/>
          <a:r>
            <a:rPr kumimoji="1" lang="ja-JP" altLang="en-US" sz="1800" b="1">
              <a:solidFill>
                <a:schemeClr val="bg1"/>
              </a:solidFill>
              <a:latin typeface="メイリオ" panose="020B0604030504040204" pitchFamily="50" charset="-128"/>
              <a:ea typeface="メイリオ" panose="020B0604030504040204" pitchFamily="50" charset="-128"/>
            </a:rPr>
            <a:t>変更不要</a:t>
          </a:r>
          <a:endParaRPr kumimoji="1" lang="en-US" altLang="ja-JP" sz="18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18</xdr:col>
      <xdr:colOff>0</xdr:colOff>
      <xdr:row>7</xdr:row>
      <xdr:rowOff>0</xdr:rowOff>
    </xdr:from>
    <xdr:to>
      <xdr:col>19</xdr:col>
      <xdr:colOff>0</xdr:colOff>
      <xdr:row>10</xdr:row>
      <xdr:rowOff>0</xdr:rowOff>
    </xdr:to>
    <xdr:sp macro="" textlink="">
      <xdr:nvSpPr>
        <xdr:cNvPr id="88" name="四角形: 角を丸くする 87">
          <a:extLst>
            <a:ext uri="{FF2B5EF4-FFF2-40B4-BE49-F238E27FC236}">
              <a16:creationId xmlns:a16="http://schemas.microsoft.com/office/drawing/2014/main" id="{1A2F56BA-6ED4-42CA-ABAA-B555B43B536B}"/>
            </a:ext>
          </a:extLst>
        </xdr:cNvPr>
        <xdr:cNvSpPr/>
      </xdr:nvSpPr>
      <xdr:spPr>
        <a:xfrm>
          <a:off x="28289250" y="3505200"/>
          <a:ext cx="1266825" cy="2286000"/>
        </a:xfrm>
        <a:prstGeom prst="roundRect">
          <a:avLst>
            <a:gd name="adj" fmla="val 16667"/>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350475</xdr:colOff>
      <xdr:row>8</xdr:row>
      <xdr:rowOff>761999</xdr:rowOff>
    </xdr:from>
    <xdr:to>
      <xdr:col>16</xdr:col>
      <xdr:colOff>870000</xdr:colOff>
      <xdr:row>10</xdr:row>
      <xdr:rowOff>497999</xdr:rowOff>
    </xdr:to>
    <xdr:sp macro="" textlink="">
      <xdr:nvSpPr>
        <xdr:cNvPr id="87" name="吹き出し: 線 86">
          <a:extLst>
            <a:ext uri="{FF2B5EF4-FFF2-40B4-BE49-F238E27FC236}">
              <a16:creationId xmlns:a16="http://schemas.microsoft.com/office/drawing/2014/main" id="{6D12EBB5-990D-4077-AF56-6BE66B0EB959}"/>
            </a:ext>
          </a:extLst>
        </xdr:cNvPr>
        <xdr:cNvSpPr/>
      </xdr:nvSpPr>
      <xdr:spPr>
        <a:xfrm>
          <a:off x="22305600" y="5029199"/>
          <a:ext cx="4320000" cy="1260000"/>
        </a:xfrm>
        <a:prstGeom prst="borderCallout1">
          <a:avLst>
            <a:gd name="adj1" fmla="val 35333"/>
            <a:gd name="adj2" fmla="val 99727"/>
            <a:gd name="adj3" fmla="val 36032"/>
            <a:gd name="adj4" fmla="val 137276"/>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r>
            <a:rPr kumimoji="1" lang="ja-JP" altLang="en-US" sz="1200">
              <a:solidFill>
                <a:srgbClr val="002060"/>
              </a:solidFill>
              <a:latin typeface="メイリオ" panose="020B0604030504040204" pitchFamily="50" charset="-128"/>
              <a:ea typeface="メイリオ" panose="020B0604030504040204" pitchFamily="50" charset="-128"/>
            </a:rPr>
            <a:t>初期設定では交付申請額が表示されます。もし交付申請額と交付決定額に差が生じた際には、本会から通知した正しい交付決定額に修正してください。</a:t>
          </a:r>
        </a:p>
      </xdr:txBody>
    </xdr:sp>
    <xdr:clientData/>
  </xdr:twoCellAnchor>
  <xdr:twoCellAnchor>
    <xdr:from>
      <xdr:col>20</xdr:col>
      <xdr:colOff>0</xdr:colOff>
      <xdr:row>8</xdr:row>
      <xdr:rowOff>0</xdr:rowOff>
    </xdr:from>
    <xdr:to>
      <xdr:col>24</xdr:col>
      <xdr:colOff>0</xdr:colOff>
      <xdr:row>10</xdr:row>
      <xdr:rowOff>0</xdr:rowOff>
    </xdr:to>
    <xdr:sp macro="" textlink="">
      <xdr:nvSpPr>
        <xdr:cNvPr id="22" name="四角形: 角を丸くする 21">
          <a:extLst>
            <a:ext uri="{FF2B5EF4-FFF2-40B4-BE49-F238E27FC236}">
              <a16:creationId xmlns:a16="http://schemas.microsoft.com/office/drawing/2014/main" id="{7C0D05D2-06E9-475D-89DD-0A82F20769FC}"/>
            </a:ext>
          </a:extLst>
        </xdr:cNvPr>
        <xdr:cNvSpPr/>
      </xdr:nvSpPr>
      <xdr:spPr>
        <a:xfrm>
          <a:off x="30822900" y="3810000"/>
          <a:ext cx="6286500" cy="1524000"/>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ctr"/>
          <a:r>
            <a:rPr kumimoji="1" lang="en-US" altLang="ja-JP" sz="1200" b="1">
              <a:solidFill>
                <a:srgbClr val="FF0000"/>
              </a:solidFill>
              <a:latin typeface="メイリオ" panose="020B0604030504040204" pitchFamily="50" charset="-128"/>
              <a:ea typeface="メイリオ" panose="020B0604030504040204" pitchFamily="50" charset="-128"/>
            </a:rPr>
            <a:t>【E】</a:t>
          </a:r>
          <a:r>
            <a:rPr kumimoji="1" lang="ja-JP" altLang="en-US" sz="1200" b="1">
              <a:solidFill>
                <a:srgbClr val="FF0000"/>
              </a:solidFill>
              <a:latin typeface="メイリオ" panose="020B0604030504040204" pitchFamily="50" charset="-128"/>
              <a:ea typeface="メイリオ" panose="020B0604030504040204" pitchFamily="50" charset="-128"/>
            </a:rPr>
            <a:t>から転記。</a:t>
          </a: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r>
            <a:rPr kumimoji="1" lang="ja-JP" altLang="en-US" sz="1200" b="1">
              <a:solidFill>
                <a:srgbClr val="FF0000"/>
              </a:solidFill>
              <a:latin typeface="メイリオ" panose="020B0604030504040204" pitchFamily="50" charset="-128"/>
              <a:ea typeface="メイリオ" panose="020B0604030504040204" pitchFamily="50" charset="-128"/>
            </a:rPr>
            <a:t>今期以降の必要見込額に変更があれば修正。</a:t>
          </a: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r>
            <a:rPr kumimoji="1" lang="ja-JP" altLang="en-US" sz="1200" b="1">
              <a:solidFill>
                <a:srgbClr val="FF0000"/>
              </a:solidFill>
              <a:latin typeface="メイリオ" panose="020B0604030504040204" pitchFamily="50" charset="-128"/>
              <a:ea typeface="メイリオ" panose="020B0604030504040204" pitchFamily="50" charset="-128"/>
            </a:rPr>
            <a:t>（前四半期までの必要見込額は変更不要。）</a:t>
          </a:r>
        </a:p>
      </xdr:txBody>
    </xdr:sp>
    <xdr:clientData/>
  </xdr:twoCellAnchor>
  <xdr:twoCellAnchor>
    <xdr:from>
      <xdr:col>20</xdr:col>
      <xdr:colOff>0</xdr:colOff>
      <xdr:row>10</xdr:row>
      <xdr:rowOff>0</xdr:rowOff>
    </xdr:from>
    <xdr:to>
      <xdr:col>24</xdr:col>
      <xdr:colOff>0</xdr:colOff>
      <xdr:row>12</xdr:row>
      <xdr:rowOff>0</xdr:rowOff>
    </xdr:to>
    <xdr:sp macro="" textlink="">
      <xdr:nvSpPr>
        <xdr:cNvPr id="32" name="四角形: 角を丸くする 31">
          <a:extLst>
            <a:ext uri="{FF2B5EF4-FFF2-40B4-BE49-F238E27FC236}">
              <a16:creationId xmlns:a16="http://schemas.microsoft.com/office/drawing/2014/main" id="{6573B649-293C-4E2F-A7C7-CB53AA0BAB32}"/>
            </a:ext>
          </a:extLst>
        </xdr:cNvPr>
        <xdr:cNvSpPr/>
      </xdr:nvSpPr>
      <xdr:spPr>
        <a:xfrm>
          <a:off x="30822900" y="5334000"/>
          <a:ext cx="6286500" cy="1524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nchorCtr="0"/>
        <a:lstStyle/>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r>
            <a:rPr kumimoji="1" lang="ja-JP" altLang="en-US" sz="1200" b="1">
              <a:solidFill>
                <a:srgbClr val="FF0000"/>
              </a:solidFill>
              <a:latin typeface="メイリオ" panose="020B0604030504040204" pitchFamily="50" charset="-128"/>
              <a:ea typeface="メイリオ" panose="020B0604030504040204" pitchFamily="50" charset="-128"/>
            </a:rPr>
            <a:t>前四半期提出時までの概算払済額を入力。</a:t>
          </a: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r>
            <a:rPr kumimoji="1" lang="ja-JP" altLang="en-US" sz="1200" b="1">
              <a:solidFill>
                <a:srgbClr val="FF0000"/>
              </a:solidFill>
              <a:latin typeface="メイリオ" panose="020B0604030504040204" pitchFamily="50" charset="-128"/>
              <a:ea typeface="メイリオ" panose="020B0604030504040204" pitchFamily="50" charset="-128"/>
            </a:rPr>
            <a:t>（記入例は、第２四半期提出時のため、第１四半期④’を入力。）</a:t>
          </a:r>
          <a:endParaRPr kumimoji="1" lang="en-US" altLang="ja-JP"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0</xdr:colOff>
      <xdr:row>7</xdr:row>
      <xdr:rowOff>0</xdr:rowOff>
    </xdr:from>
    <xdr:to>
      <xdr:col>13</xdr:col>
      <xdr:colOff>0</xdr:colOff>
      <xdr:row>8</xdr:row>
      <xdr:rowOff>0</xdr:rowOff>
    </xdr:to>
    <xdr:sp macro="" textlink="">
      <xdr:nvSpPr>
        <xdr:cNvPr id="30" name="四角形: 角を丸くする 29">
          <a:extLst>
            <a:ext uri="{FF2B5EF4-FFF2-40B4-BE49-F238E27FC236}">
              <a16:creationId xmlns:a16="http://schemas.microsoft.com/office/drawing/2014/main" id="{7C8C93DB-AF24-48A5-B46E-A87624B148C2}"/>
            </a:ext>
          </a:extLst>
        </xdr:cNvPr>
        <xdr:cNvSpPr/>
      </xdr:nvSpPr>
      <xdr:spPr>
        <a:xfrm>
          <a:off x="17849850" y="3048000"/>
          <a:ext cx="4105275" cy="762000"/>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ctr"/>
          <a:r>
            <a:rPr kumimoji="1" lang="ja-JP" altLang="en-US" sz="1200" b="1">
              <a:solidFill>
                <a:srgbClr val="FF0000"/>
              </a:solidFill>
              <a:latin typeface="メイリオ" panose="020B0604030504040204" pitchFamily="50" charset="-128"/>
              <a:ea typeface="メイリオ" panose="020B0604030504040204" pitchFamily="50" charset="-128"/>
            </a:rPr>
            <a:t>記入例の場合は、</a:t>
          </a:r>
          <a:r>
            <a:rPr kumimoji="1" lang="en-US" altLang="ja-JP" sz="1200" b="1">
              <a:solidFill>
                <a:srgbClr val="FF0000"/>
              </a:solidFill>
              <a:latin typeface="メイリオ" panose="020B0604030504040204" pitchFamily="50" charset="-128"/>
              <a:ea typeface="メイリオ" panose="020B0604030504040204" pitchFamily="50" charset="-128"/>
            </a:rPr>
            <a:t>【C】</a:t>
          </a:r>
          <a:r>
            <a:rPr kumimoji="1" lang="ja-JP" altLang="en-US" sz="1200" b="1">
              <a:solidFill>
                <a:srgbClr val="FF0000"/>
              </a:solidFill>
              <a:latin typeface="メイリオ" panose="020B0604030504040204" pitchFamily="50" charset="-128"/>
              <a:ea typeface="メイリオ" panose="020B0604030504040204" pitchFamily="50" charset="-128"/>
            </a:rPr>
            <a:t>第２四半期の⑤から転記。</a:t>
          </a:r>
        </a:p>
      </xdr:txBody>
    </xdr:sp>
    <xdr:clientData/>
  </xdr:twoCellAnchor>
  <xdr:twoCellAnchor>
    <xdr:from>
      <xdr:col>45</xdr:col>
      <xdr:colOff>0</xdr:colOff>
      <xdr:row>35</xdr:row>
      <xdr:rowOff>0</xdr:rowOff>
    </xdr:from>
    <xdr:to>
      <xdr:col>46</xdr:col>
      <xdr:colOff>0</xdr:colOff>
      <xdr:row>36</xdr:row>
      <xdr:rowOff>0</xdr:rowOff>
    </xdr:to>
    <xdr:sp macro="" textlink="">
      <xdr:nvSpPr>
        <xdr:cNvPr id="105" name="四角形: 角を丸くする 104">
          <a:extLst>
            <a:ext uri="{FF2B5EF4-FFF2-40B4-BE49-F238E27FC236}">
              <a16:creationId xmlns:a16="http://schemas.microsoft.com/office/drawing/2014/main" id="{ADF49851-7B12-4068-894E-EDB7A3361CD6}"/>
            </a:ext>
          </a:extLst>
        </xdr:cNvPr>
        <xdr:cNvSpPr/>
      </xdr:nvSpPr>
      <xdr:spPr>
        <a:xfrm>
          <a:off x="62341125" y="19631025"/>
          <a:ext cx="1419225"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46</xdr:col>
      <xdr:colOff>0</xdr:colOff>
      <xdr:row>28</xdr:row>
      <xdr:rowOff>38101</xdr:rowOff>
    </xdr:from>
    <xdr:to>
      <xdr:col>47</xdr:col>
      <xdr:colOff>0</xdr:colOff>
      <xdr:row>29</xdr:row>
      <xdr:rowOff>1</xdr:rowOff>
    </xdr:to>
    <xdr:sp macro="" textlink="">
      <xdr:nvSpPr>
        <xdr:cNvPr id="112" name="四角形: 角を丸くする 111">
          <a:extLst>
            <a:ext uri="{FF2B5EF4-FFF2-40B4-BE49-F238E27FC236}">
              <a16:creationId xmlns:a16="http://schemas.microsoft.com/office/drawing/2014/main" id="{478C4129-E8B4-4BA4-A8DF-6988E296F1EC}"/>
            </a:ext>
          </a:extLst>
        </xdr:cNvPr>
        <xdr:cNvSpPr/>
      </xdr:nvSpPr>
      <xdr:spPr>
        <a:xfrm>
          <a:off x="64493774" y="16468726"/>
          <a:ext cx="733426" cy="4191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46</xdr:col>
      <xdr:colOff>0</xdr:colOff>
      <xdr:row>33</xdr:row>
      <xdr:rowOff>0</xdr:rowOff>
    </xdr:from>
    <xdr:to>
      <xdr:col>47</xdr:col>
      <xdr:colOff>1</xdr:colOff>
      <xdr:row>38</xdr:row>
      <xdr:rowOff>0</xdr:rowOff>
    </xdr:to>
    <xdr:sp macro="" textlink="">
      <xdr:nvSpPr>
        <xdr:cNvPr id="113" name="四角形: 角を丸くする 112">
          <a:extLst>
            <a:ext uri="{FF2B5EF4-FFF2-40B4-BE49-F238E27FC236}">
              <a16:creationId xmlns:a16="http://schemas.microsoft.com/office/drawing/2014/main" id="{C81C89B6-915F-4BFF-91C8-6321AC031A90}"/>
            </a:ext>
          </a:extLst>
        </xdr:cNvPr>
        <xdr:cNvSpPr/>
      </xdr:nvSpPr>
      <xdr:spPr>
        <a:xfrm>
          <a:off x="64493775" y="18716625"/>
          <a:ext cx="733426" cy="22860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46</xdr:col>
      <xdr:colOff>0</xdr:colOff>
      <xdr:row>39</xdr:row>
      <xdr:rowOff>0</xdr:rowOff>
    </xdr:from>
    <xdr:to>
      <xdr:col>47</xdr:col>
      <xdr:colOff>2638424</xdr:colOff>
      <xdr:row>40</xdr:row>
      <xdr:rowOff>306000</xdr:rowOff>
    </xdr:to>
    <xdr:sp macro="" textlink="">
      <xdr:nvSpPr>
        <xdr:cNvPr id="114" name="吹き出し: 線 113">
          <a:extLst>
            <a:ext uri="{FF2B5EF4-FFF2-40B4-BE49-F238E27FC236}">
              <a16:creationId xmlns:a16="http://schemas.microsoft.com/office/drawing/2014/main" id="{EB55AE90-016D-4FA6-926B-856BA346CE89}"/>
            </a:ext>
          </a:extLst>
        </xdr:cNvPr>
        <xdr:cNvSpPr/>
      </xdr:nvSpPr>
      <xdr:spPr>
        <a:xfrm>
          <a:off x="63760350" y="21459825"/>
          <a:ext cx="3371849" cy="763200"/>
        </a:xfrm>
        <a:prstGeom prst="borderCallout1">
          <a:avLst>
            <a:gd name="adj1" fmla="val -57717"/>
            <a:gd name="adj2" fmla="val 11236"/>
            <a:gd name="adj3" fmla="val -1155"/>
            <a:gd name="adj4" fmla="val 11278"/>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第１四半期から記載内容に変更が生じたため「有」を選択。</a:t>
          </a:r>
        </a:p>
      </xdr:txBody>
    </xdr:sp>
    <xdr:clientData/>
  </xdr:twoCellAnchor>
  <xdr:twoCellAnchor>
    <xdr:from>
      <xdr:col>46</xdr:col>
      <xdr:colOff>0</xdr:colOff>
      <xdr:row>27</xdr:row>
      <xdr:rowOff>0</xdr:rowOff>
    </xdr:from>
    <xdr:to>
      <xdr:col>47</xdr:col>
      <xdr:colOff>1</xdr:colOff>
      <xdr:row>28</xdr:row>
      <xdr:rowOff>0</xdr:rowOff>
    </xdr:to>
    <xdr:sp macro="" textlink="">
      <xdr:nvSpPr>
        <xdr:cNvPr id="49" name="四角形: 角を丸くする 48">
          <a:extLst>
            <a:ext uri="{FF2B5EF4-FFF2-40B4-BE49-F238E27FC236}">
              <a16:creationId xmlns:a16="http://schemas.microsoft.com/office/drawing/2014/main" id="{D70FD175-D42A-4773-BADD-CE48CA275C5F}"/>
            </a:ext>
          </a:extLst>
        </xdr:cNvPr>
        <xdr:cNvSpPr/>
      </xdr:nvSpPr>
      <xdr:spPr>
        <a:xfrm>
          <a:off x="64493775" y="15973425"/>
          <a:ext cx="733426"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46</xdr:col>
      <xdr:colOff>366713</xdr:colOff>
      <xdr:row>29</xdr:row>
      <xdr:rowOff>1</xdr:rowOff>
    </xdr:from>
    <xdr:to>
      <xdr:col>47</xdr:col>
      <xdr:colOff>1895475</xdr:colOff>
      <xdr:row>38</xdr:row>
      <xdr:rowOff>447675</xdr:rowOff>
    </xdr:to>
    <xdr:cxnSp macro="">
      <xdr:nvCxnSpPr>
        <xdr:cNvPr id="115" name="直線矢印コネクタ 114">
          <a:extLst>
            <a:ext uri="{FF2B5EF4-FFF2-40B4-BE49-F238E27FC236}">
              <a16:creationId xmlns:a16="http://schemas.microsoft.com/office/drawing/2014/main" id="{DBD0C08B-365A-4C84-B253-67682F4F6E61}"/>
            </a:ext>
          </a:extLst>
        </xdr:cNvPr>
        <xdr:cNvCxnSpPr>
          <a:cxnSpLocks/>
          <a:endCxn id="112" idx="2"/>
        </xdr:cNvCxnSpPr>
      </xdr:nvCxnSpPr>
      <xdr:spPr>
        <a:xfrm flipH="1" flipV="1">
          <a:off x="64127063" y="16887826"/>
          <a:ext cx="2262187" cy="4562474"/>
        </a:xfrm>
        <a:prstGeom prst="straightConnector1">
          <a:avLst/>
        </a:prstGeom>
        <a:ln w="38100">
          <a:solidFill>
            <a:srgbClr val="33CCCC"/>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33</xdr:row>
      <xdr:rowOff>0</xdr:rowOff>
    </xdr:from>
    <xdr:to>
      <xdr:col>20</xdr:col>
      <xdr:colOff>0</xdr:colOff>
      <xdr:row>34</xdr:row>
      <xdr:rowOff>0</xdr:rowOff>
    </xdr:to>
    <xdr:sp macro="" textlink="">
      <xdr:nvSpPr>
        <xdr:cNvPr id="121" name="四角形: 角を丸くする 120">
          <a:extLst>
            <a:ext uri="{FF2B5EF4-FFF2-40B4-BE49-F238E27FC236}">
              <a16:creationId xmlns:a16="http://schemas.microsoft.com/office/drawing/2014/main" id="{0CB0F7BB-056F-4A60-BB19-D85A0494B035}"/>
            </a:ext>
          </a:extLst>
        </xdr:cNvPr>
        <xdr:cNvSpPr/>
      </xdr:nvSpPr>
      <xdr:spPr>
        <a:xfrm>
          <a:off x="23221950" y="18716625"/>
          <a:ext cx="7600950"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24</xdr:col>
      <xdr:colOff>0</xdr:colOff>
      <xdr:row>45</xdr:row>
      <xdr:rowOff>0</xdr:rowOff>
    </xdr:from>
    <xdr:to>
      <xdr:col>29</xdr:col>
      <xdr:colOff>353475</xdr:colOff>
      <xdr:row>46</xdr:row>
      <xdr:rowOff>0</xdr:rowOff>
    </xdr:to>
    <xdr:sp macro="" textlink="">
      <xdr:nvSpPr>
        <xdr:cNvPr id="127" name="吹き出し: 線 126">
          <a:extLst>
            <a:ext uri="{FF2B5EF4-FFF2-40B4-BE49-F238E27FC236}">
              <a16:creationId xmlns:a16="http://schemas.microsoft.com/office/drawing/2014/main" id="{528692BC-6185-40E0-8D18-2817C684ED30}"/>
            </a:ext>
          </a:extLst>
        </xdr:cNvPr>
        <xdr:cNvSpPr/>
      </xdr:nvSpPr>
      <xdr:spPr>
        <a:xfrm>
          <a:off x="37109400" y="24203025"/>
          <a:ext cx="6840000" cy="457200"/>
        </a:xfrm>
        <a:prstGeom prst="borderCallout1">
          <a:avLst>
            <a:gd name="adj1" fmla="val -90990"/>
            <a:gd name="adj2" fmla="val 97130"/>
            <a:gd name="adj3" fmla="val 4960"/>
            <a:gd name="adj4" fmla="val 97131"/>
          </a:avLst>
        </a:prstGeom>
        <a:solidFill>
          <a:srgbClr val="FFCCCC"/>
        </a:solidFill>
        <a:ln w="38100">
          <a:solidFill>
            <a:srgbClr val="FF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各四半期の支出について、「必要見込額」を選択時は</a:t>
          </a:r>
          <a:r>
            <a:rPr kumimoji="1" lang="en-US" altLang="ja-JP" sz="1200">
              <a:solidFill>
                <a:srgbClr val="002060"/>
              </a:solidFill>
              <a:latin typeface="メイリオ" panose="020B0604030504040204" pitchFamily="50" charset="-128"/>
              <a:ea typeface="メイリオ" panose="020B0604030504040204" pitchFamily="50" charset="-128"/>
            </a:rPr>
            <a:t>【C】</a:t>
          </a:r>
          <a:r>
            <a:rPr kumimoji="1" lang="ja-JP" altLang="en-US" sz="1200">
              <a:solidFill>
                <a:srgbClr val="002060"/>
              </a:solidFill>
              <a:latin typeface="メイリオ" panose="020B0604030504040204" pitchFamily="50" charset="-128"/>
              <a:ea typeface="メイリオ" panose="020B0604030504040204" pitchFamily="50" charset="-128"/>
            </a:rPr>
            <a:t>④～⑦に転記してください。</a:t>
          </a:r>
        </a:p>
      </xdr:txBody>
    </xdr:sp>
    <xdr:clientData/>
  </xdr:twoCellAnchor>
  <xdr:twoCellAnchor>
    <xdr:from>
      <xdr:col>32</xdr:col>
      <xdr:colOff>0</xdr:colOff>
      <xdr:row>33</xdr:row>
      <xdr:rowOff>0</xdr:rowOff>
    </xdr:from>
    <xdr:to>
      <xdr:col>42</xdr:col>
      <xdr:colOff>0</xdr:colOff>
      <xdr:row>34</xdr:row>
      <xdr:rowOff>0</xdr:rowOff>
    </xdr:to>
    <xdr:sp macro="" textlink="">
      <xdr:nvSpPr>
        <xdr:cNvPr id="134" name="四角形: 角を丸くする 133">
          <a:extLst>
            <a:ext uri="{FF2B5EF4-FFF2-40B4-BE49-F238E27FC236}">
              <a16:creationId xmlns:a16="http://schemas.microsoft.com/office/drawing/2014/main" id="{53E10321-05D4-4EEC-9FAF-588EEEB910D5}"/>
            </a:ext>
          </a:extLst>
        </xdr:cNvPr>
        <xdr:cNvSpPr/>
      </xdr:nvSpPr>
      <xdr:spPr>
        <a:xfrm>
          <a:off x="46939200" y="18716625"/>
          <a:ext cx="1114425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５月末から中途辞退のため６月以降を「</a:t>
          </a: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」に修正</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45</xdr:col>
      <xdr:colOff>0</xdr:colOff>
      <xdr:row>36</xdr:row>
      <xdr:rowOff>0</xdr:rowOff>
    </xdr:from>
    <xdr:to>
      <xdr:col>46</xdr:col>
      <xdr:colOff>0</xdr:colOff>
      <xdr:row>37</xdr:row>
      <xdr:rowOff>0</xdr:rowOff>
    </xdr:to>
    <xdr:sp macro="" textlink="">
      <xdr:nvSpPr>
        <xdr:cNvPr id="137" name="四角形: 角を丸くする 136">
          <a:extLst>
            <a:ext uri="{FF2B5EF4-FFF2-40B4-BE49-F238E27FC236}">
              <a16:creationId xmlns:a16="http://schemas.microsoft.com/office/drawing/2014/main" id="{64966C04-D628-461B-9A05-8B908D98BB88}"/>
            </a:ext>
          </a:extLst>
        </xdr:cNvPr>
        <xdr:cNvSpPr/>
      </xdr:nvSpPr>
      <xdr:spPr>
        <a:xfrm>
          <a:off x="62341125" y="20088225"/>
          <a:ext cx="1419225"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44</xdr:col>
      <xdr:colOff>0</xdr:colOff>
      <xdr:row>41</xdr:row>
      <xdr:rowOff>111600</xdr:rowOff>
    </xdr:from>
    <xdr:to>
      <xdr:col>48</xdr:col>
      <xdr:colOff>0</xdr:colOff>
      <xdr:row>44</xdr:row>
      <xdr:rowOff>0</xdr:rowOff>
    </xdr:to>
    <xdr:sp macro="" textlink="">
      <xdr:nvSpPr>
        <xdr:cNvPr id="139" name="吹き出し: 線 138">
          <a:extLst>
            <a:ext uri="{FF2B5EF4-FFF2-40B4-BE49-F238E27FC236}">
              <a16:creationId xmlns:a16="http://schemas.microsoft.com/office/drawing/2014/main" id="{E7292338-D92B-48AA-AE54-7DAF2602AB9D}"/>
            </a:ext>
          </a:extLst>
        </xdr:cNvPr>
        <xdr:cNvSpPr/>
      </xdr:nvSpPr>
      <xdr:spPr>
        <a:xfrm>
          <a:off x="60921900" y="22485825"/>
          <a:ext cx="7277100" cy="1260000"/>
        </a:xfrm>
        <a:prstGeom prst="borderCallout1">
          <a:avLst>
            <a:gd name="adj1" fmla="val -151229"/>
            <a:gd name="adj2" fmla="val 29172"/>
            <a:gd name="adj3" fmla="val -693"/>
            <a:gd name="adj4" fmla="val 29224"/>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交付決定後に採用内定辞退者が発生した場合には「採用内定辞退」を選択。</a:t>
          </a:r>
          <a:endParaRPr kumimoji="1" lang="en-US" altLang="ja-JP" sz="1200">
            <a:solidFill>
              <a:srgbClr val="00206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（交付申請書提出時から交付決定の間に特別研究員の採用（内定を含む。）を辞退した者については、</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雇用対象者リスト</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から削除して交付決定を行う。）</a:t>
          </a:r>
        </a:p>
      </xdr:txBody>
    </xdr:sp>
    <xdr:clientData/>
  </xdr:twoCellAnchor>
  <xdr:twoCellAnchor>
    <xdr:from>
      <xdr:col>34</xdr:col>
      <xdr:colOff>0</xdr:colOff>
      <xdr:row>36</xdr:row>
      <xdr:rowOff>1</xdr:rowOff>
    </xdr:from>
    <xdr:to>
      <xdr:col>42</xdr:col>
      <xdr:colOff>0</xdr:colOff>
      <xdr:row>37</xdr:row>
      <xdr:rowOff>1</xdr:rowOff>
    </xdr:to>
    <xdr:sp macro="" textlink="">
      <xdr:nvSpPr>
        <xdr:cNvPr id="104" name="四角形: 角を丸くする 103">
          <a:extLst>
            <a:ext uri="{FF2B5EF4-FFF2-40B4-BE49-F238E27FC236}">
              <a16:creationId xmlns:a16="http://schemas.microsoft.com/office/drawing/2014/main" id="{BBC1CEAA-5C33-4608-B411-DF72F1F1927A}"/>
            </a:ext>
          </a:extLst>
        </xdr:cNvPr>
        <xdr:cNvSpPr/>
      </xdr:nvSpPr>
      <xdr:spPr>
        <a:xfrm>
          <a:off x="49168050" y="20088226"/>
          <a:ext cx="89154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採用内定辞退のため</a:t>
          </a: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月以降を「</a:t>
          </a: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」に修正</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14</xdr:col>
      <xdr:colOff>0</xdr:colOff>
      <xdr:row>39</xdr:row>
      <xdr:rowOff>0</xdr:rowOff>
    </xdr:from>
    <xdr:to>
      <xdr:col>18</xdr:col>
      <xdr:colOff>872700</xdr:colOff>
      <xdr:row>40</xdr:row>
      <xdr:rowOff>0</xdr:rowOff>
    </xdr:to>
    <xdr:sp macro="" textlink="">
      <xdr:nvSpPr>
        <xdr:cNvPr id="107" name="吹き出し: 線 106">
          <a:extLst>
            <a:ext uri="{FF2B5EF4-FFF2-40B4-BE49-F238E27FC236}">
              <a16:creationId xmlns:a16="http://schemas.microsoft.com/office/drawing/2014/main" id="{866EA5B4-1F22-4576-AB7C-D9FCF6E2BD2F}"/>
            </a:ext>
          </a:extLst>
        </xdr:cNvPr>
        <xdr:cNvSpPr/>
      </xdr:nvSpPr>
      <xdr:spPr>
        <a:xfrm>
          <a:off x="23221950" y="21459825"/>
          <a:ext cx="5940000" cy="457200"/>
        </a:xfrm>
        <a:prstGeom prst="borderCallout1">
          <a:avLst>
            <a:gd name="adj1" fmla="val -490991"/>
            <a:gd name="adj2" fmla="val 20225"/>
            <a:gd name="adj3" fmla="val -742"/>
            <a:gd name="adj4" fmla="val 20048"/>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特別研究員の採用を辞退した場合は、採用終了予定日や雇用月数等を修正。</a:t>
          </a:r>
        </a:p>
      </xdr:txBody>
    </xdr:sp>
    <xdr:clientData/>
  </xdr:twoCellAnchor>
  <xdr:twoCellAnchor>
    <xdr:from>
      <xdr:col>24</xdr:col>
      <xdr:colOff>0</xdr:colOff>
      <xdr:row>39</xdr:row>
      <xdr:rowOff>0</xdr:rowOff>
    </xdr:from>
    <xdr:to>
      <xdr:col>26</xdr:col>
      <xdr:colOff>704849</xdr:colOff>
      <xdr:row>40</xdr:row>
      <xdr:rowOff>0</xdr:rowOff>
    </xdr:to>
    <xdr:sp macro="" textlink="">
      <xdr:nvSpPr>
        <xdr:cNvPr id="116" name="吹き出し: 線 115">
          <a:extLst>
            <a:ext uri="{FF2B5EF4-FFF2-40B4-BE49-F238E27FC236}">
              <a16:creationId xmlns:a16="http://schemas.microsoft.com/office/drawing/2014/main" id="{DBB163D3-81AA-48FC-975D-D0F5259CA31F}"/>
            </a:ext>
          </a:extLst>
        </xdr:cNvPr>
        <xdr:cNvSpPr/>
      </xdr:nvSpPr>
      <xdr:spPr>
        <a:xfrm>
          <a:off x="37109400" y="21459825"/>
          <a:ext cx="3848099" cy="457200"/>
        </a:xfrm>
        <a:prstGeom prst="borderCallout1">
          <a:avLst>
            <a:gd name="adj1" fmla="val -99177"/>
            <a:gd name="adj2" fmla="val 11671"/>
            <a:gd name="adj3" fmla="val 409"/>
            <a:gd name="adj4" fmla="val 11618"/>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雇用開始後の雇用支援金請求予定額を入力。</a:t>
          </a:r>
        </a:p>
      </xdr:txBody>
    </xdr:sp>
    <xdr:clientData/>
  </xdr:twoCellAnchor>
  <xdr:twoCellAnchor>
    <xdr:from>
      <xdr:col>29</xdr:col>
      <xdr:colOff>773100</xdr:colOff>
      <xdr:row>38</xdr:row>
      <xdr:rowOff>157950</xdr:rowOff>
    </xdr:from>
    <xdr:to>
      <xdr:col>41</xdr:col>
      <xdr:colOff>0</xdr:colOff>
      <xdr:row>42</xdr:row>
      <xdr:rowOff>57150</xdr:rowOff>
    </xdr:to>
    <xdr:sp macro="" textlink="">
      <xdr:nvSpPr>
        <xdr:cNvPr id="80" name="吹き出し: 線 79">
          <a:extLst>
            <a:ext uri="{FF2B5EF4-FFF2-40B4-BE49-F238E27FC236}">
              <a16:creationId xmlns:a16="http://schemas.microsoft.com/office/drawing/2014/main" id="{7F1829D7-A280-4B91-AFDF-F8E2C0FA03BF}"/>
            </a:ext>
          </a:extLst>
        </xdr:cNvPr>
        <xdr:cNvSpPr/>
      </xdr:nvSpPr>
      <xdr:spPr>
        <a:xfrm>
          <a:off x="44369025" y="21160575"/>
          <a:ext cx="12600000" cy="1728000"/>
        </a:xfrm>
        <a:prstGeom prst="borderCallout1">
          <a:avLst>
            <a:gd name="adj1" fmla="val -246008"/>
            <a:gd name="adj2" fmla="val 35807"/>
            <a:gd name="adj3" fmla="val 486"/>
            <a:gd name="adj4" fmla="val 35817"/>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提出時点で前四半期の採用中断期間中の給与支給額が変更となり減額調整した場合、各月を実際の金額に修正、備考の記載を修正し、</a:t>
          </a:r>
          <a:r>
            <a:rPr kumimoji="1" lang="en-US" altLang="ja-JP" sz="1200">
              <a:solidFill>
                <a:srgbClr val="002060"/>
              </a:solidFill>
              <a:latin typeface="メイリオ" panose="020B0604030504040204" pitchFamily="50" charset="-128"/>
              <a:ea typeface="メイリオ" panose="020B0604030504040204" pitchFamily="50" charset="-128"/>
            </a:rPr>
            <a:t>【B】</a:t>
          </a:r>
          <a:r>
            <a:rPr kumimoji="1" lang="ja-JP" altLang="en-US" sz="1200">
              <a:solidFill>
                <a:srgbClr val="002060"/>
              </a:solidFill>
              <a:latin typeface="メイリオ" panose="020B0604030504040204" pitchFamily="50" charset="-128"/>
              <a:ea typeface="メイリオ" panose="020B0604030504040204" pitchFamily="50" charset="-128"/>
            </a:rPr>
            <a:t>の［</a:t>
          </a:r>
          <a:r>
            <a:rPr kumimoji="1" lang="en-US" altLang="ja-JP" sz="1200">
              <a:solidFill>
                <a:srgbClr val="002060"/>
              </a:solidFill>
              <a:latin typeface="メイリオ" panose="020B0604030504040204" pitchFamily="50" charset="-128"/>
              <a:ea typeface="メイリオ" panose="020B0604030504040204" pitchFamily="50" charset="-128"/>
            </a:rPr>
            <a:t>Ⅵ</a:t>
          </a:r>
          <a:r>
            <a:rPr kumimoji="1" lang="ja-JP" altLang="en-US" sz="1200">
              <a:solidFill>
                <a:srgbClr val="002060"/>
              </a:solidFill>
              <a:latin typeface="メイリオ" panose="020B0604030504040204" pitchFamily="50" charset="-128"/>
              <a:ea typeface="メイリオ" panose="020B0604030504040204" pitchFamily="50" charset="-128"/>
            </a:rPr>
            <a:t>］ 備考欄に執行残額が生じた理由を記載。</a:t>
          </a:r>
          <a:endParaRPr kumimoji="1" lang="en-US" altLang="ja-JP" sz="1200">
            <a:solidFill>
              <a:srgbClr val="00206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記入例は、第２四半期提出時に給与の支給なしとなったため、第１四半期を実績額（５月減額「</a:t>
          </a:r>
          <a:r>
            <a:rPr kumimoji="1" lang="en-US" altLang="ja-JP" sz="1200">
              <a:solidFill>
                <a:srgbClr val="002060"/>
              </a:solidFill>
              <a:latin typeface="メイリオ" panose="020B0604030504040204" pitchFamily="50" charset="-128"/>
              <a:ea typeface="メイリオ" panose="020B0604030504040204" pitchFamily="50" charset="-128"/>
            </a:rPr>
            <a:t>181,000</a:t>
          </a:r>
          <a:r>
            <a:rPr kumimoji="1" lang="ja-JP" altLang="en-US" sz="1200">
              <a:solidFill>
                <a:srgbClr val="002060"/>
              </a:solidFill>
              <a:latin typeface="メイリオ" panose="020B0604030504040204" pitchFamily="50" charset="-128"/>
              <a:ea typeface="メイリオ" panose="020B0604030504040204" pitchFamily="50" charset="-128"/>
            </a:rPr>
            <a:t>」、６月「</a:t>
          </a:r>
          <a:r>
            <a:rPr kumimoji="1" lang="en-US" altLang="ja-JP" sz="1200">
              <a:solidFill>
                <a:srgbClr val="002060"/>
              </a:solidFill>
              <a:latin typeface="メイリオ" panose="020B0604030504040204" pitchFamily="50" charset="-128"/>
              <a:ea typeface="メイリオ" panose="020B0604030504040204" pitchFamily="50" charset="-128"/>
            </a:rPr>
            <a:t>0</a:t>
          </a:r>
          <a:r>
            <a:rPr kumimoji="1" lang="ja-JP" altLang="en-US" sz="1200">
              <a:solidFill>
                <a:srgbClr val="002060"/>
              </a:solidFill>
              <a:latin typeface="メイリオ" panose="020B0604030504040204" pitchFamily="50" charset="-128"/>
              <a:ea typeface="メイリオ" panose="020B0604030504040204" pitchFamily="50" charset="-128"/>
            </a:rPr>
            <a:t>」）、第２四半期を必要見込額（７月～</a:t>
          </a:r>
          <a:r>
            <a:rPr kumimoji="1" lang="en-US" altLang="ja-JP" sz="1200">
              <a:solidFill>
                <a:srgbClr val="002060"/>
              </a:solidFill>
              <a:latin typeface="メイリオ" panose="020B0604030504040204" pitchFamily="50" charset="-128"/>
              <a:ea typeface="メイリオ" panose="020B0604030504040204" pitchFamily="50" charset="-128"/>
            </a:rPr>
            <a:t>10</a:t>
          </a:r>
          <a:r>
            <a:rPr kumimoji="1" lang="ja-JP" altLang="en-US" sz="1200">
              <a:solidFill>
                <a:srgbClr val="002060"/>
              </a:solidFill>
              <a:latin typeface="メイリオ" panose="020B0604030504040204" pitchFamily="50" charset="-128"/>
              <a:ea typeface="メイリオ" panose="020B0604030504040204" pitchFamily="50" charset="-128"/>
            </a:rPr>
            <a:t>月「</a:t>
          </a:r>
          <a:r>
            <a:rPr kumimoji="1" lang="en-US" altLang="ja-JP" sz="1200">
              <a:solidFill>
                <a:srgbClr val="002060"/>
              </a:solidFill>
              <a:latin typeface="メイリオ" panose="020B0604030504040204" pitchFamily="50" charset="-128"/>
              <a:ea typeface="メイリオ" panose="020B0604030504040204" pitchFamily="50" charset="-128"/>
            </a:rPr>
            <a:t>0</a:t>
          </a:r>
          <a:r>
            <a:rPr kumimoji="1" lang="ja-JP" altLang="en-US" sz="1200">
              <a:solidFill>
                <a:srgbClr val="002060"/>
              </a:solidFill>
              <a:latin typeface="メイリオ" panose="020B0604030504040204" pitchFamily="50" charset="-128"/>
              <a:ea typeface="メイリオ" panose="020B0604030504040204" pitchFamily="50" charset="-128"/>
            </a:rPr>
            <a:t>」）に修正し、備考の記載を修正。</a:t>
          </a:r>
          <a:endParaRPr kumimoji="1" lang="en-US" altLang="ja-JP" sz="1200">
            <a:solidFill>
              <a:srgbClr val="00206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また、提出時以降の採用中断期間中の支給額（基本給の減額調整後の金額）が未確定の場合、雇用支援金を上限の範囲内で請求して構いません。</a:t>
          </a:r>
        </a:p>
      </xdr:txBody>
    </xdr:sp>
    <xdr:clientData/>
  </xdr:twoCellAnchor>
  <xdr:twoCellAnchor>
    <xdr:from>
      <xdr:col>20</xdr:col>
      <xdr:colOff>0</xdr:colOff>
      <xdr:row>41</xdr:row>
      <xdr:rowOff>0</xdr:rowOff>
    </xdr:from>
    <xdr:to>
      <xdr:col>28</xdr:col>
      <xdr:colOff>1009649</xdr:colOff>
      <xdr:row>42</xdr:row>
      <xdr:rowOff>0</xdr:rowOff>
    </xdr:to>
    <xdr:sp macro="" textlink="">
      <xdr:nvSpPr>
        <xdr:cNvPr id="118" name="吹き出し: 線 117">
          <a:extLst>
            <a:ext uri="{FF2B5EF4-FFF2-40B4-BE49-F238E27FC236}">
              <a16:creationId xmlns:a16="http://schemas.microsoft.com/office/drawing/2014/main" id="{043636C7-C0E5-45B6-A616-EFDBA0D6F66C}"/>
            </a:ext>
          </a:extLst>
        </xdr:cNvPr>
        <xdr:cNvSpPr/>
      </xdr:nvSpPr>
      <xdr:spPr>
        <a:xfrm>
          <a:off x="30822900" y="22374225"/>
          <a:ext cx="12668249" cy="457200"/>
        </a:xfrm>
        <a:prstGeom prst="borderCallout1">
          <a:avLst>
            <a:gd name="adj1" fmla="val -299176"/>
            <a:gd name="adj2" fmla="val 29633"/>
            <a:gd name="adj3" fmla="val -1676"/>
            <a:gd name="adj4" fmla="val 29661"/>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受入研究機関変更（転入）により</a:t>
          </a:r>
          <a:r>
            <a:rPr kumimoji="1" lang="en-US" altLang="ja-JP" sz="1200">
              <a:solidFill>
                <a:srgbClr val="002060"/>
              </a:solidFill>
              <a:latin typeface="メイリオ" panose="020B0604030504040204" pitchFamily="50" charset="-128"/>
              <a:ea typeface="メイリオ" panose="020B0604030504040204" pitchFamily="50" charset="-128"/>
            </a:rPr>
            <a:t>2025/10/1</a:t>
          </a:r>
          <a:r>
            <a:rPr kumimoji="1" lang="ja-JP" altLang="en-US" sz="1200">
              <a:solidFill>
                <a:srgbClr val="002060"/>
              </a:solidFill>
              <a:latin typeface="メイリオ" panose="020B0604030504040204" pitchFamily="50" charset="-128"/>
              <a:ea typeface="メイリオ" panose="020B0604030504040204" pitchFamily="50" charset="-128"/>
            </a:rPr>
            <a:t>から雇用開始のため、採用開始から雇用開始前（今年度を含む。）までの研究奨励金及び雇用支援金の支給額を入力。</a:t>
          </a:r>
          <a:endParaRPr kumimoji="1" lang="en-US" altLang="ja-JP"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1047753</xdr:colOff>
      <xdr:row>10</xdr:row>
      <xdr:rowOff>19050</xdr:rowOff>
    </xdr:from>
    <xdr:to>
      <xdr:col>29</xdr:col>
      <xdr:colOff>247650</xdr:colOff>
      <xdr:row>42</xdr:row>
      <xdr:rowOff>447675</xdr:rowOff>
    </xdr:to>
    <xdr:cxnSp macro="">
      <xdr:nvCxnSpPr>
        <xdr:cNvPr id="94" name="コネクタ: カギ線 93">
          <a:extLst>
            <a:ext uri="{FF2B5EF4-FFF2-40B4-BE49-F238E27FC236}">
              <a16:creationId xmlns:a16="http://schemas.microsoft.com/office/drawing/2014/main" id="{D3ECC371-25C6-41F2-BE43-EABEA8F2BB4B}"/>
            </a:ext>
          </a:extLst>
        </xdr:cNvPr>
        <xdr:cNvCxnSpPr/>
      </xdr:nvCxnSpPr>
      <xdr:spPr>
        <a:xfrm rot="16200000" flipV="1">
          <a:off x="31480127" y="10915651"/>
          <a:ext cx="17468850" cy="7258047"/>
        </a:xfrm>
        <a:prstGeom prst="bentConnector3">
          <a:avLst>
            <a:gd name="adj1" fmla="val 6679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552450</xdr:colOff>
      <xdr:row>42</xdr:row>
      <xdr:rowOff>228600</xdr:rowOff>
    </xdr:from>
    <xdr:to>
      <xdr:col>37</xdr:col>
      <xdr:colOff>552450</xdr:colOff>
      <xdr:row>42</xdr:row>
      <xdr:rowOff>437148</xdr:rowOff>
    </xdr:to>
    <xdr:cxnSp macro="">
      <xdr:nvCxnSpPr>
        <xdr:cNvPr id="95" name="直線コネクタ 94">
          <a:extLst>
            <a:ext uri="{FF2B5EF4-FFF2-40B4-BE49-F238E27FC236}">
              <a16:creationId xmlns:a16="http://schemas.microsoft.com/office/drawing/2014/main" id="{C8BEF623-3324-43D7-A344-30BCEC6DD486}"/>
            </a:ext>
          </a:extLst>
        </xdr:cNvPr>
        <xdr:cNvCxnSpPr/>
      </xdr:nvCxnSpPr>
      <xdr:spPr>
        <a:xfrm>
          <a:off x="53063775" y="23060025"/>
          <a:ext cx="0" cy="20854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552450</xdr:colOff>
      <xdr:row>42</xdr:row>
      <xdr:rowOff>219075</xdr:rowOff>
    </xdr:from>
    <xdr:to>
      <xdr:col>33</xdr:col>
      <xdr:colOff>552450</xdr:colOff>
      <xdr:row>42</xdr:row>
      <xdr:rowOff>445270</xdr:rowOff>
    </xdr:to>
    <xdr:cxnSp macro="">
      <xdr:nvCxnSpPr>
        <xdr:cNvPr id="96" name="直線コネクタ 95">
          <a:extLst>
            <a:ext uri="{FF2B5EF4-FFF2-40B4-BE49-F238E27FC236}">
              <a16:creationId xmlns:a16="http://schemas.microsoft.com/office/drawing/2014/main" id="{C3F60D6C-DDCF-4D06-973E-3CE3C4CB2C56}"/>
            </a:ext>
          </a:extLst>
        </xdr:cNvPr>
        <xdr:cNvCxnSpPr/>
      </xdr:nvCxnSpPr>
      <xdr:spPr>
        <a:xfrm>
          <a:off x="48606075" y="23050500"/>
          <a:ext cx="0" cy="22619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552450</xdr:colOff>
      <xdr:row>42</xdr:row>
      <xdr:rowOff>219075</xdr:rowOff>
    </xdr:from>
    <xdr:to>
      <xdr:col>41</xdr:col>
      <xdr:colOff>552450</xdr:colOff>
      <xdr:row>42</xdr:row>
      <xdr:rowOff>445270</xdr:rowOff>
    </xdr:to>
    <xdr:cxnSp macro="">
      <xdr:nvCxnSpPr>
        <xdr:cNvPr id="97" name="直線コネクタ 96">
          <a:extLst>
            <a:ext uri="{FF2B5EF4-FFF2-40B4-BE49-F238E27FC236}">
              <a16:creationId xmlns:a16="http://schemas.microsoft.com/office/drawing/2014/main" id="{073163A7-E5ED-4C37-B673-6A2ECCDB94DB}"/>
            </a:ext>
          </a:extLst>
        </xdr:cNvPr>
        <xdr:cNvCxnSpPr/>
      </xdr:nvCxnSpPr>
      <xdr:spPr>
        <a:xfrm>
          <a:off x="57521475" y="23050500"/>
          <a:ext cx="0" cy="22619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247652</xdr:colOff>
      <xdr:row>42</xdr:row>
      <xdr:rowOff>228600</xdr:rowOff>
    </xdr:from>
    <xdr:to>
      <xdr:col>41</xdr:col>
      <xdr:colOff>571500</xdr:colOff>
      <xdr:row>42</xdr:row>
      <xdr:rowOff>228600</xdr:rowOff>
    </xdr:to>
    <xdr:cxnSp macro="">
      <xdr:nvCxnSpPr>
        <xdr:cNvPr id="98" name="直線コネクタ 97">
          <a:extLst>
            <a:ext uri="{FF2B5EF4-FFF2-40B4-BE49-F238E27FC236}">
              <a16:creationId xmlns:a16="http://schemas.microsoft.com/office/drawing/2014/main" id="{F64B9F87-6361-497C-AB60-3ECED529D565}"/>
            </a:ext>
          </a:extLst>
        </xdr:cNvPr>
        <xdr:cNvCxnSpPr/>
      </xdr:nvCxnSpPr>
      <xdr:spPr>
        <a:xfrm flipH="1">
          <a:off x="43843577" y="23060025"/>
          <a:ext cx="13696948"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0</xdr:rowOff>
    </xdr:from>
    <xdr:to>
      <xdr:col>6</xdr:col>
      <xdr:colOff>2934604</xdr:colOff>
      <xdr:row>46</xdr:row>
      <xdr:rowOff>0</xdr:rowOff>
    </xdr:to>
    <xdr:sp macro="" textlink="">
      <xdr:nvSpPr>
        <xdr:cNvPr id="120" name="テキスト ボックス 119">
          <a:extLst>
            <a:ext uri="{FF2B5EF4-FFF2-40B4-BE49-F238E27FC236}">
              <a16:creationId xmlns:a16="http://schemas.microsoft.com/office/drawing/2014/main" id="{10A3AD79-711A-45DA-9C6E-222BBE67598B}"/>
            </a:ext>
          </a:extLst>
        </xdr:cNvPr>
        <xdr:cNvSpPr txBox="1"/>
      </xdr:nvSpPr>
      <xdr:spPr>
        <a:xfrm>
          <a:off x="8591550" y="24203025"/>
          <a:ext cx="2934604" cy="4572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002060"/>
              </a:solidFill>
              <a:latin typeface="メイリオ" panose="020B0604030504040204" pitchFamily="50" charset="-128"/>
              <a:ea typeface="メイリオ" panose="020B0604030504040204" pitchFamily="50" charset="-128"/>
            </a:rPr>
            <a:t>★</a:t>
          </a:r>
          <a:r>
            <a:rPr kumimoji="1" lang="en-US" altLang="ja-JP" sz="1800" b="1">
              <a:solidFill>
                <a:srgbClr val="002060"/>
              </a:solidFill>
              <a:latin typeface="メイリオ" panose="020B0604030504040204" pitchFamily="50" charset="-128"/>
              <a:ea typeface="メイリオ" panose="020B0604030504040204" pitchFamily="50" charset="-128"/>
            </a:rPr>
            <a:t>【E】※</a:t>
          </a:r>
          <a:r>
            <a:rPr kumimoji="1" lang="ja-JP" altLang="en-US" sz="1800" b="1">
              <a:solidFill>
                <a:srgbClr val="002060"/>
              </a:solidFill>
              <a:latin typeface="メイリオ" panose="020B0604030504040204" pitchFamily="50" charset="-128"/>
              <a:ea typeface="メイリオ" panose="020B0604030504040204" pitchFamily="50" charset="-128"/>
            </a:rPr>
            <a:t>箇所の説明★</a:t>
          </a:r>
        </a:p>
      </xdr:txBody>
    </xdr:sp>
    <xdr:clientData/>
  </xdr:twoCellAnchor>
  <xdr:twoCellAnchor>
    <xdr:from>
      <xdr:col>1</xdr:col>
      <xdr:colOff>1</xdr:colOff>
      <xdr:row>31</xdr:row>
      <xdr:rowOff>0</xdr:rowOff>
    </xdr:from>
    <xdr:to>
      <xdr:col>3</xdr:col>
      <xdr:colOff>1</xdr:colOff>
      <xdr:row>32</xdr:row>
      <xdr:rowOff>0</xdr:rowOff>
    </xdr:to>
    <xdr:sp macro="" textlink="">
      <xdr:nvSpPr>
        <xdr:cNvPr id="123" name="四角形: 角を丸くする 122">
          <a:extLst>
            <a:ext uri="{FF2B5EF4-FFF2-40B4-BE49-F238E27FC236}">
              <a16:creationId xmlns:a16="http://schemas.microsoft.com/office/drawing/2014/main" id="{DEDB36FB-2A2D-4A78-8A5F-B3BA8B04F223}"/>
            </a:ext>
          </a:extLst>
        </xdr:cNvPr>
        <xdr:cNvSpPr/>
      </xdr:nvSpPr>
      <xdr:spPr>
        <a:xfrm>
          <a:off x="962026" y="17802225"/>
          <a:ext cx="2533650"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19</xdr:row>
      <xdr:rowOff>0</xdr:rowOff>
    </xdr:from>
    <xdr:to>
      <xdr:col>34</xdr:col>
      <xdr:colOff>0</xdr:colOff>
      <xdr:row>20</xdr:row>
      <xdr:rowOff>0</xdr:rowOff>
    </xdr:to>
    <xdr:sp macro="" textlink="">
      <xdr:nvSpPr>
        <xdr:cNvPr id="128" name="四角形: 角を丸くする 127">
          <a:extLst>
            <a:ext uri="{FF2B5EF4-FFF2-40B4-BE49-F238E27FC236}">
              <a16:creationId xmlns:a16="http://schemas.microsoft.com/office/drawing/2014/main" id="{F5607D87-987E-4D50-A247-9A5E144B06FC}"/>
            </a:ext>
          </a:extLst>
        </xdr:cNvPr>
        <xdr:cNvSpPr/>
      </xdr:nvSpPr>
      <xdr:spPr>
        <a:xfrm>
          <a:off x="48053625" y="12620625"/>
          <a:ext cx="1114425"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37</xdr:col>
      <xdr:colOff>0</xdr:colOff>
      <xdr:row>19</xdr:row>
      <xdr:rowOff>0</xdr:rowOff>
    </xdr:from>
    <xdr:to>
      <xdr:col>38</xdr:col>
      <xdr:colOff>0</xdr:colOff>
      <xdr:row>20</xdr:row>
      <xdr:rowOff>0</xdr:rowOff>
    </xdr:to>
    <xdr:sp macro="" textlink="">
      <xdr:nvSpPr>
        <xdr:cNvPr id="130" name="四角形: 角を丸くする 129">
          <a:extLst>
            <a:ext uri="{FF2B5EF4-FFF2-40B4-BE49-F238E27FC236}">
              <a16:creationId xmlns:a16="http://schemas.microsoft.com/office/drawing/2014/main" id="{3FA41D6C-29CE-4666-A580-95C02C47181D}"/>
            </a:ext>
          </a:extLst>
        </xdr:cNvPr>
        <xdr:cNvSpPr/>
      </xdr:nvSpPr>
      <xdr:spPr>
        <a:xfrm>
          <a:off x="52511325" y="12620625"/>
          <a:ext cx="1114425"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41</xdr:col>
      <xdr:colOff>0</xdr:colOff>
      <xdr:row>19</xdr:row>
      <xdr:rowOff>0</xdr:rowOff>
    </xdr:from>
    <xdr:to>
      <xdr:col>42</xdr:col>
      <xdr:colOff>0</xdr:colOff>
      <xdr:row>20</xdr:row>
      <xdr:rowOff>0</xdr:rowOff>
    </xdr:to>
    <xdr:sp macro="" textlink="">
      <xdr:nvSpPr>
        <xdr:cNvPr id="131" name="四角形: 角を丸くする 130">
          <a:extLst>
            <a:ext uri="{FF2B5EF4-FFF2-40B4-BE49-F238E27FC236}">
              <a16:creationId xmlns:a16="http://schemas.microsoft.com/office/drawing/2014/main" id="{828A4A14-507A-48AF-9EE7-1A842CAD6EAE}"/>
            </a:ext>
          </a:extLst>
        </xdr:cNvPr>
        <xdr:cNvSpPr/>
      </xdr:nvSpPr>
      <xdr:spPr>
        <a:xfrm>
          <a:off x="56969025" y="12620625"/>
          <a:ext cx="1114425"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26</xdr:col>
      <xdr:colOff>0</xdr:colOff>
      <xdr:row>37</xdr:row>
      <xdr:rowOff>0</xdr:rowOff>
    </xdr:from>
    <xdr:to>
      <xdr:col>34</xdr:col>
      <xdr:colOff>0</xdr:colOff>
      <xdr:row>38</xdr:row>
      <xdr:rowOff>0</xdr:rowOff>
    </xdr:to>
    <xdr:sp macro="" textlink="">
      <xdr:nvSpPr>
        <xdr:cNvPr id="132" name="四角形: 角を丸くする 131">
          <a:extLst>
            <a:ext uri="{FF2B5EF4-FFF2-40B4-BE49-F238E27FC236}">
              <a16:creationId xmlns:a16="http://schemas.microsoft.com/office/drawing/2014/main" id="{B5C3ADC6-336E-4B9E-B2AE-2CE7CA72C143}"/>
            </a:ext>
          </a:extLst>
        </xdr:cNvPr>
        <xdr:cNvSpPr/>
      </xdr:nvSpPr>
      <xdr:spPr>
        <a:xfrm>
          <a:off x="40252650" y="20545425"/>
          <a:ext cx="89154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月に受入研究機関変更（転入）予定で雇用開始のため９</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まで</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空欄</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37</xdr:row>
      <xdr:rowOff>0</xdr:rowOff>
    </xdr:from>
    <xdr:to>
      <xdr:col>42</xdr:col>
      <xdr:colOff>0</xdr:colOff>
      <xdr:row>38</xdr:row>
      <xdr:rowOff>0</xdr:rowOff>
    </xdr:to>
    <xdr:sp macro="" textlink="">
      <xdr:nvSpPr>
        <xdr:cNvPr id="135" name="四角形: 角を丸くする 134">
          <a:extLst>
            <a:ext uri="{FF2B5EF4-FFF2-40B4-BE49-F238E27FC236}">
              <a16:creationId xmlns:a16="http://schemas.microsoft.com/office/drawing/2014/main" id="{09DDE3DE-A218-498C-8D43-624D294E9724}"/>
            </a:ext>
          </a:extLst>
        </xdr:cNvPr>
        <xdr:cNvSpPr/>
      </xdr:nvSpPr>
      <xdr:spPr>
        <a:xfrm>
          <a:off x="49168050" y="20545425"/>
          <a:ext cx="8915400" cy="457200"/>
        </a:xfrm>
        <a:prstGeom prst="roundRect">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34</xdr:row>
      <xdr:rowOff>0</xdr:rowOff>
    </xdr:from>
    <xdr:to>
      <xdr:col>41</xdr:col>
      <xdr:colOff>1114424</xdr:colOff>
      <xdr:row>35</xdr:row>
      <xdr:rowOff>0</xdr:rowOff>
    </xdr:to>
    <xdr:sp macro="" textlink="">
      <xdr:nvSpPr>
        <xdr:cNvPr id="136" name="四角形: 角を丸くする 135">
          <a:extLst>
            <a:ext uri="{FF2B5EF4-FFF2-40B4-BE49-F238E27FC236}">
              <a16:creationId xmlns:a16="http://schemas.microsoft.com/office/drawing/2014/main" id="{58C1B373-7EDD-4CA7-A108-2DCBC48347DE}"/>
            </a:ext>
          </a:extLst>
        </xdr:cNvPr>
        <xdr:cNvSpPr/>
      </xdr:nvSpPr>
      <xdr:spPr>
        <a:xfrm>
          <a:off x="49168050" y="19173825"/>
          <a:ext cx="8915399" cy="457200"/>
        </a:xfrm>
        <a:prstGeom prst="roundRect">
          <a:avLst/>
        </a:prstGeom>
        <a:solidFill>
          <a:srgbClr val="CCECFF">
            <a:alpha val="60000"/>
          </a:srgbClr>
        </a:solid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r>
            <a:rPr kumimoji="1" lang="ja-JP" altLang="en-US" sz="1200">
              <a:solidFill>
                <a:srgbClr val="002060"/>
              </a:solidFill>
              <a:latin typeface="メイリオ" panose="020B0604030504040204" pitchFamily="50" charset="-128"/>
              <a:ea typeface="メイリオ" panose="020B0604030504040204" pitchFamily="50" charset="-128"/>
            </a:rPr>
            <a:t>機関変更（転出）</a:t>
          </a:r>
        </a:p>
      </xdr:txBody>
    </xdr:sp>
    <xdr:clientData/>
  </xdr:twoCellAnchor>
  <xdr:twoCellAnchor>
    <xdr:from>
      <xdr:col>22</xdr:col>
      <xdr:colOff>1</xdr:colOff>
      <xdr:row>37</xdr:row>
      <xdr:rowOff>0</xdr:rowOff>
    </xdr:from>
    <xdr:to>
      <xdr:col>24</xdr:col>
      <xdr:colOff>1</xdr:colOff>
      <xdr:row>38</xdr:row>
      <xdr:rowOff>0</xdr:rowOff>
    </xdr:to>
    <xdr:sp macro="" textlink="">
      <xdr:nvSpPr>
        <xdr:cNvPr id="111" name="四角形: 角を丸くする 110">
          <a:extLst>
            <a:ext uri="{FF2B5EF4-FFF2-40B4-BE49-F238E27FC236}">
              <a16:creationId xmlns:a16="http://schemas.microsoft.com/office/drawing/2014/main" id="{B37EB0A1-5E76-4360-B1F6-C76522CF0078}"/>
            </a:ext>
          </a:extLst>
        </xdr:cNvPr>
        <xdr:cNvSpPr/>
      </xdr:nvSpPr>
      <xdr:spPr>
        <a:xfrm>
          <a:off x="33966151" y="20545425"/>
          <a:ext cx="3143250"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r>
            <a:rPr kumimoji="1" lang="ja-JP" altLang="en-US" sz="1200">
              <a:latin typeface="メイリオ" panose="020B0604030504040204" pitchFamily="50" charset="-128"/>
              <a:ea typeface="メイリオ" panose="020B0604030504040204" pitchFamily="50" charset="-128"/>
            </a:rPr>
            <a:t>　　　　　　　　　　　　　　　　</a:t>
          </a:r>
        </a:p>
      </xdr:txBody>
    </xdr:sp>
    <xdr:clientData/>
  </xdr:twoCellAnchor>
  <xdr:twoCellAnchor>
    <xdr:from>
      <xdr:col>24</xdr:col>
      <xdr:colOff>0</xdr:colOff>
      <xdr:row>37</xdr:row>
      <xdr:rowOff>0</xdr:rowOff>
    </xdr:from>
    <xdr:to>
      <xdr:col>25</xdr:col>
      <xdr:colOff>0</xdr:colOff>
      <xdr:row>38</xdr:row>
      <xdr:rowOff>0</xdr:rowOff>
    </xdr:to>
    <xdr:sp macro="" textlink="">
      <xdr:nvSpPr>
        <xdr:cNvPr id="117" name="四角形: 角を丸くする 116">
          <a:extLst>
            <a:ext uri="{FF2B5EF4-FFF2-40B4-BE49-F238E27FC236}">
              <a16:creationId xmlns:a16="http://schemas.microsoft.com/office/drawing/2014/main" id="{810DB218-E62D-4902-84FC-EFC8069B2BDF}"/>
            </a:ext>
          </a:extLst>
        </xdr:cNvPr>
        <xdr:cNvSpPr/>
      </xdr:nvSpPr>
      <xdr:spPr>
        <a:xfrm>
          <a:off x="37109400" y="20545425"/>
          <a:ext cx="1571625"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r>
            <a:rPr kumimoji="1" lang="ja-JP" altLang="en-US" sz="1200">
              <a:latin typeface="メイリオ" panose="020B0604030504040204" pitchFamily="50" charset="-128"/>
              <a:ea typeface="メイリオ" panose="020B0604030504040204" pitchFamily="50" charset="-128"/>
            </a:rPr>
            <a:t>ｖ　　</a:t>
          </a:r>
        </a:p>
      </xdr:txBody>
    </xdr:sp>
    <xdr:clientData/>
  </xdr:twoCellAnchor>
  <xdr:twoCellAnchor>
    <xdr:from>
      <xdr:col>47</xdr:col>
      <xdr:colOff>0</xdr:colOff>
      <xdr:row>28</xdr:row>
      <xdr:rowOff>0</xdr:rowOff>
    </xdr:from>
    <xdr:to>
      <xdr:col>48</xdr:col>
      <xdr:colOff>0</xdr:colOff>
      <xdr:row>29</xdr:row>
      <xdr:rowOff>0</xdr:rowOff>
    </xdr:to>
    <xdr:sp macro="" textlink="">
      <xdr:nvSpPr>
        <xdr:cNvPr id="108" name="四角形: 角を丸くする 107">
          <a:extLst>
            <a:ext uri="{FF2B5EF4-FFF2-40B4-BE49-F238E27FC236}">
              <a16:creationId xmlns:a16="http://schemas.microsoft.com/office/drawing/2014/main" id="{29FC3939-3CCC-4CE4-A078-254AAAE02D86}"/>
            </a:ext>
          </a:extLst>
        </xdr:cNvPr>
        <xdr:cNvSpPr/>
      </xdr:nvSpPr>
      <xdr:spPr>
        <a:xfrm>
          <a:off x="65227200" y="16430625"/>
          <a:ext cx="3095625"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41</xdr:col>
      <xdr:colOff>0</xdr:colOff>
      <xdr:row>29</xdr:row>
      <xdr:rowOff>47626</xdr:rowOff>
    </xdr:from>
    <xdr:to>
      <xdr:col>47</xdr:col>
      <xdr:colOff>314325</xdr:colOff>
      <xdr:row>40</xdr:row>
      <xdr:rowOff>107550</xdr:rowOff>
    </xdr:to>
    <xdr:cxnSp macro="">
      <xdr:nvCxnSpPr>
        <xdr:cNvPr id="109" name="直線矢印コネクタ 108">
          <a:extLst>
            <a:ext uri="{FF2B5EF4-FFF2-40B4-BE49-F238E27FC236}">
              <a16:creationId xmlns:a16="http://schemas.microsoft.com/office/drawing/2014/main" id="{48B91F59-F282-4F8C-9FE6-0D77AAB00A24}"/>
            </a:ext>
          </a:extLst>
        </xdr:cNvPr>
        <xdr:cNvCxnSpPr>
          <a:cxnSpLocks/>
          <a:stCxn id="80" idx="0"/>
        </xdr:cNvCxnSpPr>
      </xdr:nvCxnSpPr>
      <xdr:spPr>
        <a:xfrm flipV="1">
          <a:off x="56969025" y="16935451"/>
          <a:ext cx="7839075" cy="5089124"/>
        </a:xfrm>
        <a:prstGeom prst="straightConnector1">
          <a:avLst/>
        </a:prstGeom>
        <a:ln w="38100">
          <a:solidFill>
            <a:srgbClr val="33CCCC"/>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1257300</xdr:colOff>
      <xdr:row>11</xdr:row>
      <xdr:rowOff>0</xdr:rowOff>
    </xdr:from>
    <xdr:to>
      <xdr:col>16</xdr:col>
      <xdr:colOff>870000</xdr:colOff>
      <xdr:row>11</xdr:row>
      <xdr:rowOff>457200</xdr:rowOff>
    </xdr:to>
    <xdr:sp macro="" textlink="">
      <xdr:nvSpPr>
        <xdr:cNvPr id="110" name="吹き出し: 線 109">
          <a:extLst>
            <a:ext uri="{FF2B5EF4-FFF2-40B4-BE49-F238E27FC236}">
              <a16:creationId xmlns:a16="http://schemas.microsoft.com/office/drawing/2014/main" id="{56E6E487-44AF-424E-AD19-D7D5492BBBD9}"/>
            </a:ext>
          </a:extLst>
        </xdr:cNvPr>
        <xdr:cNvSpPr/>
      </xdr:nvSpPr>
      <xdr:spPr>
        <a:xfrm>
          <a:off x="21945600" y="6553200"/>
          <a:ext cx="4680000" cy="457200"/>
        </a:xfrm>
        <a:prstGeom prst="borderCallout1">
          <a:avLst>
            <a:gd name="adj1" fmla="val 51208"/>
            <a:gd name="adj2" fmla="val 99944"/>
            <a:gd name="adj3" fmla="val 52545"/>
            <a:gd name="adj4" fmla="val 108588"/>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様式４</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変更交付申請書提出の場合は入力してください。</a:t>
          </a:r>
        </a:p>
      </xdr:txBody>
    </xdr:sp>
    <xdr:clientData/>
  </xdr:twoCellAnchor>
  <xdr:twoCellAnchor>
    <xdr:from>
      <xdr:col>17</xdr:col>
      <xdr:colOff>9525</xdr:colOff>
      <xdr:row>10</xdr:row>
      <xdr:rowOff>0</xdr:rowOff>
    </xdr:from>
    <xdr:to>
      <xdr:col>18</xdr:col>
      <xdr:colOff>0</xdr:colOff>
      <xdr:row>13</xdr:row>
      <xdr:rowOff>0</xdr:rowOff>
    </xdr:to>
    <xdr:sp macro="" textlink="">
      <xdr:nvSpPr>
        <xdr:cNvPr id="126" name="四角形: 角を丸くする 125">
          <a:extLst>
            <a:ext uri="{FF2B5EF4-FFF2-40B4-BE49-F238E27FC236}">
              <a16:creationId xmlns:a16="http://schemas.microsoft.com/office/drawing/2014/main" id="{B4AE77E5-563E-4694-8AF6-B3DA3704AC93}"/>
            </a:ext>
          </a:extLst>
        </xdr:cNvPr>
        <xdr:cNvSpPr/>
      </xdr:nvSpPr>
      <xdr:spPr>
        <a:xfrm>
          <a:off x="27031950" y="5791200"/>
          <a:ext cx="1257300" cy="2286000"/>
        </a:xfrm>
        <a:prstGeom prst="roundRect">
          <a:avLst>
            <a:gd name="adj" fmla="val 16667"/>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1000124</xdr:colOff>
      <xdr:row>28</xdr:row>
      <xdr:rowOff>9525</xdr:rowOff>
    </xdr:from>
    <xdr:to>
      <xdr:col>1</xdr:col>
      <xdr:colOff>1019175</xdr:colOff>
      <xdr:row>39</xdr:row>
      <xdr:rowOff>447675</xdr:rowOff>
    </xdr:to>
    <xdr:cxnSp macro="">
      <xdr:nvCxnSpPr>
        <xdr:cNvPr id="99" name="直線矢印コネクタ 98">
          <a:extLst>
            <a:ext uri="{FF2B5EF4-FFF2-40B4-BE49-F238E27FC236}">
              <a16:creationId xmlns:a16="http://schemas.microsoft.com/office/drawing/2014/main" id="{F4939686-D0A0-4285-BE4F-03E19767B700}"/>
            </a:ext>
          </a:extLst>
        </xdr:cNvPr>
        <xdr:cNvCxnSpPr/>
      </xdr:nvCxnSpPr>
      <xdr:spPr>
        <a:xfrm flipV="1">
          <a:off x="1962149" y="16440150"/>
          <a:ext cx="19051" cy="5467350"/>
        </a:xfrm>
        <a:prstGeom prst="straightConnector1">
          <a:avLst/>
        </a:prstGeom>
        <a:ln w="38100">
          <a:solidFill>
            <a:srgbClr val="33CCCC"/>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0</xdr:rowOff>
    </xdr:from>
    <xdr:to>
      <xdr:col>3</xdr:col>
      <xdr:colOff>0</xdr:colOff>
      <xdr:row>28</xdr:row>
      <xdr:rowOff>0</xdr:rowOff>
    </xdr:to>
    <xdr:sp macro="" textlink="">
      <xdr:nvSpPr>
        <xdr:cNvPr id="129" name="四角形: 角を丸くする 128">
          <a:extLst>
            <a:ext uri="{FF2B5EF4-FFF2-40B4-BE49-F238E27FC236}">
              <a16:creationId xmlns:a16="http://schemas.microsoft.com/office/drawing/2014/main" id="{0F3E865A-1DB7-44E3-84C3-ABC85A8B895F}"/>
            </a:ext>
          </a:extLst>
        </xdr:cNvPr>
        <xdr:cNvSpPr/>
      </xdr:nvSpPr>
      <xdr:spPr>
        <a:xfrm>
          <a:off x="962025" y="15973425"/>
          <a:ext cx="2533650"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xdr:col>
      <xdr:colOff>400049</xdr:colOff>
      <xdr:row>40</xdr:row>
      <xdr:rowOff>9525</xdr:rowOff>
    </xdr:from>
    <xdr:to>
      <xdr:col>4</xdr:col>
      <xdr:colOff>2009230</xdr:colOff>
      <xdr:row>41</xdr:row>
      <xdr:rowOff>9525</xdr:rowOff>
    </xdr:to>
    <xdr:sp macro="" textlink="">
      <xdr:nvSpPr>
        <xdr:cNvPr id="133" name="吹き出し: 線 132">
          <a:extLst>
            <a:ext uri="{FF2B5EF4-FFF2-40B4-BE49-F238E27FC236}">
              <a16:creationId xmlns:a16="http://schemas.microsoft.com/office/drawing/2014/main" id="{755A05AF-FDBE-4F68-9EB4-5DCE4C0DFC83}"/>
            </a:ext>
          </a:extLst>
        </xdr:cNvPr>
        <xdr:cNvSpPr/>
      </xdr:nvSpPr>
      <xdr:spPr>
        <a:xfrm>
          <a:off x="1362074" y="21926550"/>
          <a:ext cx="5409656" cy="457200"/>
        </a:xfrm>
        <a:prstGeom prst="borderCallout1">
          <a:avLst>
            <a:gd name="adj1" fmla="val -796253"/>
            <a:gd name="adj2" fmla="val 35161"/>
            <a:gd name="adj3" fmla="val -2385"/>
            <a:gd name="adj4" fmla="val 34889"/>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フェローシップ型で受け入れている採用者も全員記載してください。</a:t>
          </a:r>
        </a:p>
      </xdr:txBody>
    </xdr:sp>
    <xdr:clientData/>
  </xdr:twoCellAnchor>
  <xdr:twoCellAnchor>
    <xdr:from>
      <xdr:col>42</xdr:col>
      <xdr:colOff>816900</xdr:colOff>
      <xdr:row>45</xdr:row>
      <xdr:rowOff>0</xdr:rowOff>
    </xdr:from>
    <xdr:to>
      <xdr:col>47</xdr:col>
      <xdr:colOff>0</xdr:colOff>
      <xdr:row>46</xdr:row>
      <xdr:rowOff>0</xdr:rowOff>
    </xdr:to>
    <xdr:sp macro="" textlink="">
      <xdr:nvSpPr>
        <xdr:cNvPr id="138" name="吹き出し: 線 137">
          <a:extLst>
            <a:ext uri="{FF2B5EF4-FFF2-40B4-BE49-F238E27FC236}">
              <a16:creationId xmlns:a16="http://schemas.microsoft.com/office/drawing/2014/main" id="{E901BDCA-7107-44E5-8617-E8946BC38917}"/>
            </a:ext>
          </a:extLst>
        </xdr:cNvPr>
        <xdr:cNvSpPr/>
      </xdr:nvSpPr>
      <xdr:spPr>
        <a:xfrm>
          <a:off x="58900350" y="24203025"/>
          <a:ext cx="5593425" cy="457200"/>
        </a:xfrm>
        <a:prstGeom prst="borderCallout1">
          <a:avLst>
            <a:gd name="adj1" fmla="val -993074"/>
            <a:gd name="adj2" fmla="val -14626"/>
            <a:gd name="adj3" fmla="val -6990"/>
            <a:gd name="adj4" fmla="val 8649"/>
          </a:avLst>
        </a:prstGeom>
        <a:solidFill>
          <a:srgbClr val="CCECFF"/>
        </a:solidFill>
        <a:ln w="38100">
          <a:solidFill>
            <a:srgbClr val="0066FF"/>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受入研究機関変更により転出する場合は、転出以降を「</a:t>
          </a:r>
          <a:r>
            <a:rPr kumimoji="1" lang="en-US" altLang="ja-JP" sz="1200">
              <a:solidFill>
                <a:srgbClr val="002060"/>
              </a:solidFill>
              <a:latin typeface="メイリオ" panose="020B0604030504040204" pitchFamily="50" charset="-128"/>
              <a:ea typeface="メイリオ" panose="020B0604030504040204" pitchFamily="50" charset="-128"/>
            </a:rPr>
            <a:t>0</a:t>
          </a:r>
          <a:r>
            <a:rPr kumimoji="1" lang="ja-JP" altLang="en-US" sz="1200">
              <a:solidFill>
                <a:srgbClr val="002060"/>
              </a:solidFill>
              <a:latin typeface="メイリオ" panose="020B0604030504040204" pitchFamily="50" charset="-128"/>
              <a:ea typeface="メイリオ" panose="020B0604030504040204" pitchFamily="50" charset="-128"/>
            </a:rPr>
            <a:t>」に修正。</a:t>
          </a:r>
          <a:endParaRPr kumimoji="1" lang="en-US" altLang="ja-JP"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45</xdr:row>
      <xdr:rowOff>0</xdr:rowOff>
    </xdr:from>
    <xdr:to>
      <xdr:col>42</xdr:col>
      <xdr:colOff>0</xdr:colOff>
      <xdr:row>46</xdr:row>
      <xdr:rowOff>0</xdr:rowOff>
    </xdr:to>
    <xdr:sp macro="" textlink="">
      <xdr:nvSpPr>
        <xdr:cNvPr id="140" name="吹き出し: 線 139">
          <a:extLst>
            <a:ext uri="{FF2B5EF4-FFF2-40B4-BE49-F238E27FC236}">
              <a16:creationId xmlns:a16="http://schemas.microsoft.com/office/drawing/2014/main" id="{01600E64-115A-40BC-9168-36C252BB51FD}"/>
            </a:ext>
          </a:extLst>
        </xdr:cNvPr>
        <xdr:cNvSpPr/>
      </xdr:nvSpPr>
      <xdr:spPr>
        <a:xfrm>
          <a:off x="49168050" y="24203025"/>
          <a:ext cx="8915400" cy="457200"/>
        </a:xfrm>
        <a:prstGeom prst="borderCallout1">
          <a:avLst>
            <a:gd name="adj1" fmla="val -693074"/>
            <a:gd name="adj2" fmla="val 97201"/>
            <a:gd name="adj3" fmla="val -740"/>
            <a:gd name="adj4" fmla="val 97336"/>
          </a:avLst>
        </a:prstGeom>
        <a:solidFill>
          <a:srgbClr val="CCECFF"/>
        </a:solidFill>
        <a:ln w="38100">
          <a:solidFill>
            <a:srgbClr val="0066FF"/>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受入研究機関変更により転入する場合は、</a:t>
          </a:r>
          <a:r>
            <a:rPr kumimoji="1" lang="en-US" altLang="ja-JP" sz="1200">
              <a:solidFill>
                <a:srgbClr val="002060"/>
              </a:solidFill>
              <a:latin typeface="メイリオ" panose="020B0604030504040204" pitchFamily="50" charset="-128"/>
              <a:ea typeface="メイリオ" panose="020B0604030504040204" pitchFamily="50" charset="-128"/>
            </a:rPr>
            <a:t>1</a:t>
          </a:r>
          <a:r>
            <a:rPr kumimoji="1" lang="ja-JP" altLang="en-US" sz="1200">
              <a:solidFill>
                <a:srgbClr val="002060"/>
              </a:solidFill>
              <a:latin typeface="メイリオ" panose="020B0604030504040204" pitchFamily="50" charset="-128"/>
              <a:ea typeface="メイリオ" panose="020B0604030504040204" pitchFamily="50" charset="-128"/>
            </a:rPr>
            <a:t>人あたりの支援額の上限の範囲に留意し、転入以降の金額を記入。</a:t>
          </a:r>
        </a:p>
      </xdr:txBody>
    </xdr:sp>
    <xdr:clientData/>
  </xdr:twoCellAnchor>
  <xdr:twoCellAnchor>
    <xdr:from>
      <xdr:col>46</xdr:col>
      <xdr:colOff>0</xdr:colOff>
      <xdr:row>16</xdr:row>
      <xdr:rowOff>0</xdr:rowOff>
    </xdr:from>
    <xdr:to>
      <xdr:col>47</xdr:col>
      <xdr:colOff>2313150</xdr:colOff>
      <xdr:row>17</xdr:row>
      <xdr:rowOff>0</xdr:rowOff>
    </xdr:to>
    <xdr:sp macro="" textlink="">
      <xdr:nvSpPr>
        <xdr:cNvPr id="143" name="吹き出し: 線 142">
          <a:extLst>
            <a:ext uri="{FF2B5EF4-FFF2-40B4-BE49-F238E27FC236}">
              <a16:creationId xmlns:a16="http://schemas.microsoft.com/office/drawing/2014/main" id="{EEFA5B01-06D3-416E-954E-BC853E7DBD71}"/>
            </a:ext>
          </a:extLst>
        </xdr:cNvPr>
        <xdr:cNvSpPr/>
      </xdr:nvSpPr>
      <xdr:spPr>
        <a:xfrm>
          <a:off x="63760350" y="10363200"/>
          <a:ext cx="3046575" cy="762000"/>
        </a:xfrm>
        <a:prstGeom prst="borderCallout1">
          <a:avLst>
            <a:gd name="adj1" fmla="val 293788"/>
            <a:gd name="adj2" fmla="val 11932"/>
            <a:gd name="adj3" fmla="val 99739"/>
            <a:gd name="adj4" fmla="val 11761"/>
          </a:avLst>
        </a:prstGeom>
        <a:solidFill>
          <a:srgbClr val="FFCCCC"/>
        </a:solidFill>
        <a:ln w="38100">
          <a:solidFill>
            <a:srgbClr val="FF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前回提出時から記載内容に変更が生じた場合には「有」を選択。</a:t>
          </a:r>
        </a:p>
      </xdr:txBody>
    </xdr:sp>
    <xdr:clientData/>
  </xdr:twoCellAnchor>
  <xdr:twoCellAnchor>
    <xdr:from>
      <xdr:col>6</xdr:col>
      <xdr:colOff>0</xdr:colOff>
      <xdr:row>46</xdr:row>
      <xdr:rowOff>0</xdr:rowOff>
    </xdr:from>
    <xdr:to>
      <xdr:col>15</xdr:col>
      <xdr:colOff>1022775</xdr:colOff>
      <xdr:row>62</xdr:row>
      <xdr:rowOff>0</xdr:rowOff>
    </xdr:to>
    <xdr:sp macro="" textlink="">
      <xdr:nvSpPr>
        <xdr:cNvPr id="144" name="テキスト ボックス 143">
          <a:extLst>
            <a:ext uri="{FF2B5EF4-FFF2-40B4-BE49-F238E27FC236}">
              <a16:creationId xmlns:a16="http://schemas.microsoft.com/office/drawing/2014/main" id="{CFC828C0-4DD7-4BC5-AE1A-13FD2990E192}"/>
            </a:ext>
          </a:extLst>
        </xdr:cNvPr>
        <xdr:cNvSpPr txBox="1"/>
      </xdr:nvSpPr>
      <xdr:spPr>
        <a:xfrm>
          <a:off x="8591550" y="24660225"/>
          <a:ext cx="16920000" cy="3962400"/>
        </a:xfrm>
        <a:prstGeom prst="rect">
          <a:avLst/>
        </a:prstGeom>
        <a:solidFill>
          <a:srgbClr val="FFCCCC"/>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１　</a:t>
          </a:r>
          <a:r>
            <a:rPr kumimoji="1" lang="en-US" altLang="ja-JP" sz="1200">
              <a:solidFill>
                <a:srgbClr val="002060"/>
              </a:solidFill>
              <a:latin typeface="メイリオ" panose="020B0604030504040204" pitchFamily="50" charset="-128"/>
              <a:ea typeface="メイリオ" panose="020B0604030504040204" pitchFamily="50" charset="-128"/>
            </a:rPr>
            <a:t>【E】</a:t>
          </a:r>
          <a:r>
            <a:rPr kumimoji="1" lang="ja-JP" altLang="en-US" sz="1200">
              <a:solidFill>
                <a:srgbClr val="002060"/>
              </a:solidFill>
              <a:latin typeface="メイリオ" panose="020B0604030504040204" pitchFamily="50" charset="-128"/>
              <a:ea typeface="メイリオ" panose="020B0604030504040204" pitchFamily="50" charset="-128"/>
            </a:rPr>
            <a:t>は、当該年度に受け入れる（予定を含む。）全ての</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（資格変更</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を除く。）、</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及び</a:t>
          </a:r>
          <a:r>
            <a:rPr kumimoji="1" lang="en-US" altLang="ja-JP" sz="1200">
              <a:solidFill>
                <a:srgbClr val="002060"/>
              </a:solidFill>
              <a:latin typeface="メイリオ" panose="020B0604030504040204" pitchFamily="50" charset="-128"/>
              <a:ea typeface="メイリオ" panose="020B0604030504040204" pitchFamily="50" charset="-128"/>
            </a:rPr>
            <a:t>CPD</a:t>
          </a:r>
          <a:r>
            <a:rPr kumimoji="1" lang="ja-JP" altLang="en-US" sz="1200">
              <a:solidFill>
                <a:srgbClr val="002060"/>
              </a:solidFill>
              <a:latin typeface="メイリオ" panose="020B0604030504040204" pitchFamily="50" charset="-128"/>
              <a:ea typeface="メイリオ" panose="020B0604030504040204" pitchFamily="50" charset="-128"/>
            </a:rPr>
            <a:t>を記載してください。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フェローシップ型</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等として受け入れる場合、太字項目（</a:t>
          </a:r>
          <a:r>
            <a:rPr kumimoji="1" lang="en-US" altLang="ja-JP" sz="1200">
              <a:solidFill>
                <a:srgbClr val="002060"/>
              </a:solidFill>
              <a:latin typeface="メイリオ" panose="020B0604030504040204" pitchFamily="50" charset="-128"/>
              <a:ea typeface="メイリオ" panose="020B0604030504040204" pitchFamily="50" charset="-128"/>
            </a:rPr>
            <a:t>B</a:t>
          </a:r>
          <a:r>
            <a:rPr kumimoji="1" lang="ja-JP" altLang="en-US" sz="1200">
              <a:solidFill>
                <a:srgbClr val="002060"/>
              </a:solidFill>
              <a:latin typeface="メイリオ" panose="020B0604030504040204" pitchFamily="50" charset="-128"/>
              <a:ea typeface="メイリオ" panose="020B0604030504040204" pitchFamily="50" charset="-128"/>
            </a:rPr>
            <a:t>～</a:t>
          </a:r>
          <a:r>
            <a:rPr kumimoji="1" lang="en-US" altLang="ja-JP" sz="1200">
              <a:solidFill>
                <a:srgbClr val="002060"/>
              </a:solidFill>
              <a:latin typeface="メイリオ" panose="020B0604030504040204" pitchFamily="50" charset="-128"/>
              <a:ea typeface="メイリオ" panose="020B0604030504040204" pitchFamily="50" charset="-128"/>
            </a:rPr>
            <a:t>E,J,AT</a:t>
          </a:r>
          <a:r>
            <a:rPr kumimoji="1" lang="ja-JP" altLang="en-US" sz="1200">
              <a:solidFill>
                <a:srgbClr val="002060"/>
              </a:solidFill>
              <a:latin typeface="メイリオ" panose="020B0604030504040204" pitchFamily="50" charset="-128"/>
              <a:ea typeface="メイリオ" panose="020B0604030504040204" pitchFamily="50" charset="-128"/>
            </a:rPr>
            <a:t>列）のみ入力してください。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２　雇用制度導入機関は、特別研究員としての当初の採用期間（本会から</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等に発出した採用決定通知に記載された採用期間）を雇用期間の下限とすることを前提として</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等を雇用することとしています。</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雇用予定期間には、本事業によって雇用する見込の期間を入力してください。 </a:t>
          </a: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３　受入研究機関変更等により年度途中から雇用する</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等については、「前年度までの支給済額」（研究奨励金、雇用支援金）には、当該年度も含む雇用開始時点までの支給済額を入力してください。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また、「今年度請求予定額</a:t>
          </a:r>
          <a:r>
            <a:rPr kumimoji="1" lang="en-US" altLang="ja-JP" sz="1200">
              <a:solidFill>
                <a:srgbClr val="002060"/>
              </a:solidFill>
              <a:latin typeface="メイリオ" panose="020B0604030504040204" pitchFamily="50" charset="-128"/>
              <a:ea typeface="メイリオ" panose="020B0604030504040204" pitchFamily="50" charset="-128"/>
            </a:rPr>
            <a:t>(a)</a:t>
          </a:r>
          <a:r>
            <a:rPr kumimoji="1" lang="ja-JP" altLang="en-US" sz="1200">
              <a:solidFill>
                <a:srgbClr val="002060"/>
              </a:solidFill>
              <a:latin typeface="メイリオ" panose="020B0604030504040204" pitchFamily="50" charset="-128"/>
              <a:ea typeface="メイリオ" panose="020B0604030504040204" pitchFamily="50" charset="-128"/>
            </a:rPr>
            <a:t>」は、雇用開始後の金額としてください。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４　提出時よりも前の情報（例えば、第２四半期の概算払請求書提出時点であれば、第１四半期の状況）について、各月の金額が減額調整等により見込と差が生じた場合には実際の額に修正し、</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各四半期支出についての青字項目（</a:t>
          </a:r>
          <a:r>
            <a:rPr kumimoji="1" lang="en-US" altLang="ja-JP" sz="1200">
              <a:solidFill>
                <a:srgbClr val="002060"/>
              </a:solidFill>
              <a:latin typeface="メイリオ" panose="020B0604030504040204" pitchFamily="50" charset="-128"/>
              <a:ea typeface="メイリオ" panose="020B0604030504040204" pitchFamily="50" charset="-128"/>
            </a:rPr>
            <a:t>AD,AH,AL,AP</a:t>
          </a:r>
          <a:r>
            <a:rPr kumimoji="1" lang="ja-JP" altLang="en-US" sz="1200">
              <a:solidFill>
                <a:srgbClr val="002060"/>
              </a:solidFill>
              <a:latin typeface="メイリオ" panose="020B0604030504040204" pitchFamily="50" charset="-128"/>
              <a:ea typeface="メイリオ" panose="020B0604030504040204" pitchFamily="50" charset="-128"/>
            </a:rPr>
            <a:t>列）をプルダウン選択で「実績額」にしてください。 </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５　「特別研究員状況」は、提出時点（各四半期の概算払請求時は、当該四半期開始時点）の状況をプルダウン選択してください。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　　　「提出時の状況」については、</a:t>
          </a:r>
          <a:r>
            <a:rPr kumimoji="1" lang="en-US" altLang="ja-JP" sz="1200">
              <a:solidFill>
                <a:srgbClr val="002060"/>
              </a:solidFill>
              <a:effectLst/>
              <a:latin typeface="メイリオ" panose="020B0604030504040204" pitchFamily="50" charset="-128"/>
              <a:ea typeface="メイリオ" panose="020B0604030504040204" pitchFamily="50" charset="-128"/>
              <a:cs typeface="+mn-cs"/>
            </a:rPr>
            <a:t>R</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７新規採用者は</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交付申請</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書提出</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時</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から</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「雇用継続中」</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を選択してください。また、特別研究員の採用中断期間中は「雇用継続中」を選択してください。</a:t>
          </a:r>
          <a:endParaRPr kumimoji="1" lang="en-US" altLang="ja-JP" sz="1200">
            <a:solidFill>
              <a:srgbClr val="002060"/>
            </a:solidFill>
            <a:effectLst/>
            <a:latin typeface="メイリオ" panose="020B0604030504040204" pitchFamily="50" charset="-128"/>
            <a:ea typeface="メイリオ" panose="020B0604030504040204" pitchFamily="50" charset="-128"/>
            <a:cs typeface="+mn-cs"/>
          </a:endParaRPr>
        </a:p>
        <a:p>
          <a:pPr>
            <a:lnSpc>
              <a:spcPct val="100000"/>
            </a:lnSpc>
          </a:pP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　　　「前回からの変更の有無」については、前回の提出から今回の提出までに採用中断の取得や中途辞退、受入研究機関変更等、記載内容に変更があった場合に「有」を選択し、変更内容を備考に記載してください。</a:t>
          </a:r>
          <a:endParaRPr kumimoji="1" lang="en-US" altLang="ja-JP" sz="1200">
            <a:solidFill>
              <a:srgbClr val="002060"/>
            </a:solidFill>
            <a:effectLst/>
            <a:latin typeface="メイリオ" panose="020B0604030504040204" pitchFamily="50" charset="-128"/>
            <a:ea typeface="メイリオ" panose="020B0604030504040204" pitchFamily="50" charset="-128"/>
            <a:cs typeface="+mn-cs"/>
          </a:endParaRPr>
        </a:p>
        <a:p>
          <a:pPr>
            <a:lnSpc>
              <a:spcPct val="100000"/>
            </a:lnSpc>
          </a:pPr>
          <a:endParaRPr kumimoji="1" lang="ja-JP" altLang="en-US" sz="1200">
            <a:solidFill>
              <a:srgbClr val="002060"/>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45</xdr:col>
      <xdr:colOff>0</xdr:colOff>
      <xdr:row>18</xdr:row>
      <xdr:rowOff>0</xdr:rowOff>
    </xdr:from>
    <xdr:to>
      <xdr:col>45</xdr:col>
      <xdr:colOff>1360800</xdr:colOff>
      <xdr:row>21</xdr:row>
      <xdr:rowOff>380999</xdr:rowOff>
    </xdr:to>
    <xdr:sp macro="" textlink="">
      <xdr:nvSpPr>
        <xdr:cNvPr id="103" name="四角形: 角を丸くする 102">
          <a:extLst>
            <a:ext uri="{FF2B5EF4-FFF2-40B4-BE49-F238E27FC236}">
              <a16:creationId xmlns:a16="http://schemas.microsoft.com/office/drawing/2014/main" id="{82CF2A15-8FE3-4458-8EBB-01C2BBF26783}"/>
            </a:ext>
          </a:extLst>
        </xdr:cNvPr>
        <xdr:cNvSpPr/>
      </xdr:nvSpPr>
      <xdr:spPr>
        <a:xfrm>
          <a:off x="62341125" y="12011025"/>
          <a:ext cx="1360800" cy="1752599"/>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oneCellAnchor>
    <xdr:from>
      <xdr:col>45</xdr:col>
      <xdr:colOff>9525</xdr:colOff>
      <xdr:row>18</xdr:row>
      <xdr:rowOff>526255</xdr:rowOff>
    </xdr:from>
    <xdr:ext cx="1332000" cy="432000"/>
    <xdr:sp macro="" textlink="">
      <xdr:nvSpPr>
        <xdr:cNvPr id="119" name="テキスト ボックス 118">
          <a:extLst>
            <a:ext uri="{FF2B5EF4-FFF2-40B4-BE49-F238E27FC236}">
              <a16:creationId xmlns:a16="http://schemas.microsoft.com/office/drawing/2014/main" id="{5FDB7039-E799-4A19-AFE4-DB85526290DB}"/>
            </a:ext>
          </a:extLst>
        </xdr:cNvPr>
        <xdr:cNvSpPr txBox="1"/>
      </xdr:nvSpPr>
      <xdr:spPr>
        <a:xfrm>
          <a:off x="62350650" y="12537280"/>
          <a:ext cx="1332000" cy="432000"/>
        </a:xfrm>
        <a:prstGeom prst="rect">
          <a:avLst/>
        </a:prstGeom>
        <a:solidFill>
          <a:srgbClr val="A2EAE8"/>
        </a:solidFill>
        <a:ln w="38100"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noAutofit/>
        </a:bodyPr>
        <a:lstStyle/>
        <a:p>
          <a:pPr algn="ctr"/>
          <a:r>
            <a:rPr kumimoji="1" lang="ja-JP" altLang="en-US" sz="1600" b="1">
              <a:solidFill>
                <a:srgbClr val="002060"/>
              </a:solidFill>
              <a:latin typeface="メイリオ" panose="020B0604030504040204" pitchFamily="50" charset="-128"/>
              <a:ea typeface="メイリオ" panose="020B0604030504040204" pitchFamily="50" charset="-128"/>
            </a:rPr>
            <a:t>全員必須</a:t>
          </a:r>
        </a:p>
      </xdr:txBody>
    </xdr:sp>
    <xdr:clientData/>
  </xdr:oneCellAnchor>
  <xdr:twoCellAnchor>
    <xdr:from>
      <xdr:col>45</xdr:col>
      <xdr:colOff>676275</xdr:colOff>
      <xdr:row>12</xdr:row>
      <xdr:rowOff>0</xdr:rowOff>
    </xdr:from>
    <xdr:to>
      <xdr:col>45</xdr:col>
      <xdr:colOff>676275</xdr:colOff>
      <xdr:row>17</xdr:row>
      <xdr:rowOff>838200</xdr:rowOff>
    </xdr:to>
    <xdr:cxnSp macro="">
      <xdr:nvCxnSpPr>
        <xdr:cNvPr id="122" name="直線矢印コネクタ 121">
          <a:extLst>
            <a:ext uri="{FF2B5EF4-FFF2-40B4-BE49-F238E27FC236}">
              <a16:creationId xmlns:a16="http://schemas.microsoft.com/office/drawing/2014/main" id="{A5983881-9571-4787-8CE5-7890468A7C1B}"/>
            </a:ext>
          </a:extLst>
        </xdr:cNvPr>
        <xdr:cNvCxnSpPr/>
      </xdr:nvCxnSpPr>
      <xdr:spPr>
        <a:xfrm>
          <a:off x="63017400" y="7315200"/>
          <a:ext cx="0" cy="464820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1089675</xdr:colOff>
      <xdr:row>39</xdr:row>
      <xdr:rowOff>0</xdr:rowOff>
    </xdr:from>
    <xdr:to>
      <xdr:col>45</xdr:col>
      <xdr:colOff>0</xdr:colOff>
      <xdr:row>40</xdr:row>
      <xdr:rowOff>306000</xdr:rowOff>
    </xdr:to>
    <xdr:sp macro="" textlink="">
      <xdr:nvSpPr>
        <xdr:cNvPr id="124" name="吹き出し: 線 123">
          <a:extLst>
            <a:ext uri="{FF2B5EF4-FFF2-40B4-BE49-F238E27FC236}">
              <a16:creationId xmlns:a16="http://schemas.microsoft.com/office/drawing/2014/main" id="{3919F4FE-4233-4DE2-B9F0-DB214A612853}"/>
            </a:ext>
          </a:extLst>
        </xdr:cNvPr>
        <xdr:cNvSpPr/>
      </xdr:nvSpPr>
      <xdr:spPr>
        <a:xfrm>
          <a:off x="59173125" y="21459825"/>
          <a:ext cx="3168000" cy="763200"/>
        </a:xfrm>
        <a:prstGeom prst="borderCallout1">
          <a:avLst>
            <a:gd name="adj1" fmla="val -198302"/>
            <a:gd name="adj2" fmla="val 97846"/>
            <a:gd name="adj3" fmla="val 1343"/>
            <a:gd name="adj4" fmla="val 28170"/>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第２四半期（７月）から雇用開始のため「雇用継続中」を選択。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31</xdr:row>
      <xdr:rowOff>0</xdr:rowOff>
    </xdr:from>
    <xdr:to>
      <xdr:col>45</xdr:col>
      <xdr:colOff>0</xdr:colOff>
      <xdr:row>32</xdr:row>
      <xdr:rowOff>0</xdr:rowOff>
    </xdr:to>
    <xdr:sp macro="" textlink="">
      <xdr:nvSpPr>
        <xdr:cNvPr id="2" name="四角形: 角を丸くする 1">
          <a:extLst>
            <a:ext uri="{FF2B5EF4-FFF2-40B4-BE49-F238E27FC236}">
              <a16:creationId xmlns:a16="http://schemas.microsoft.com/office/drawing/2014/main" id="{B54F5E87-5E6A-48DE-AE24-2B9B06D7DB71}"/>
            </a:ext>
          </a:extLst>
        </xdr:cNvPr>
        <xdr:cNvSpPr/>
      </xdr:nvSpPr>
      <xdr:spPr>
        <a:xfrm>
          <a:off x="17849850" y="17802225"/>
          <a:ext cx="44491275"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0</xdr:colOff>
      <xdr:row>27</xdr:row>
      <xdr:rowOff>0</xdr:rowOff>
    </xdr:from>
    <xdr:to>
      <xdr:col>45</xdr:col>
      <xdr:colOff>0</xdr:colOff>
      <xdr:row>28</xdr:row>
      <xdr:rowOff>0</xdr:rowOff>
    </xdr:to>
    <xdr:sp macro="" textlink="">
      <xdr:nvSpPr>
        <xdr:cNvPr id="3" name="四角形: 角を丸くする 2">
          <a:extLst>
            <a:ext uri="{FF2B5EF4-FFF2-40B4-BE49-F238E27FC236}">
              <a16:creationId xmlns:a16="http://schemas.microsoft.com/office/drawing/2014/main" id="{3F62E8EA-C5C7-4195-A172-6766F5DDF03A}"/>
            </a:ext>
          </a:extLst>
        </xdr:cNvPr>
        <xdr:cNvSpPr/>
      </xdr:nvSpPr>
      <xdr:spPr>
        <a:xfrm>
          <a:off x="17849850" y="15973425"/>
          <a:ext cx="44491275"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20</xdr:col>
      <xdr:colOff>0</xdr:colOff>
      <xdr:row>22</xdr:row>
      <xdr:rowOff>380999</xdr:rowOff>
    </xdr:from>
    <xdr:to>
      <xdr:col>26</xdr:col>
      <xdr:colOff>1</xdr:colOff>
      <xdr:row>37</xdr:row>
      <xdr:rowOff>460374</xdr:rowOff>
    </xdr:to>
    <xdr:sp macro="" textlink="">
      <xdr:nvSpPr>
        <xdr:cNvPr id="4" name="正方形/長方形 3">
          <a:extLst>
            <a:ext uri="{FF2B5EF4-FFF2-40B4-BE49-F238E27FC236}">
              <a16:creationId xmlns:a16="http://schemas.microsoft.com/office/drawing/2014/main" id="{73875F27-A82F-40C6-A631-CA7941CF7684}"/>
            </a:ext>
          </a:extLst>
        </xdr:cNvPr>
        <xdr:cNvSpPr/>
      </xdr:nvSpPr>
      <xdr:spPr>
        <a:xfrm>
          <a:off x="30861000" y="14160499"/>
          <a:ext cx="9429751" cy="6905625"/>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4000" b="1">
              <a:solidFill>
                <a:schemeClr val="bg1"/>
              </a:solidFill>
              <a:latin typeface="メイリオ" panose="020B0604030504040204" pitchFamily="50" charset="-128"/>
              <a:ea typeface="メイリオ" panose="020B0604030504040204" pitchFamily="50" charset="-128"/>
            </a:rPr>
            <a:t>変更不要</a:t>
          </a:r>
          <a:endParaRPr kumimoji="1" lang="en-US" altLang="ja-JP" sz="4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0</xdr:colOff>
      <xdr:row>1</xdr:row>
      <xdr:rowOff>0</xdr:rowOff>
    </xdr:from>
    <xdr:to>
      <xdr:col>20</xdr:col>
      <xdr:colOff>0</xdr:colOff>
      <xdr:row>4</xdr:row>
      <xdr:rowOff>68400</xdr:rowOff>
    </xdr:to>
    <xdr:sp macro="" textlink="">
      <xdr:nvSpPr>
        <xdr:cNvPr id="6" name="テキスト ボックス 5">
          <a:extLst>
            <a:ext uri="{FF2B5EF4-FFF2-40B4-BE49-F238E27FC236}">
              <a16:creationId xmlns:a16="http://schemas.microsoft.com/office/drawing/2014/main" id="{17E722E2-1FD7-4B4A-A808-DF7703E13F30}"/>
            </a:ext>
          </a:extLst>
        </xdr:cNvPr>
        <xdr:cNvSpPr txBox="1"/>
      </xdr:nvSpPr>
      <xdr:spPr>
        <a:xfrm>
          <a:off x="17849850" y="457200"/>
          <a:ext cx="12973050" cy="1440000"/>
        </a:xfrm>
        <a:prstGeom prst="rect">
          <a:avLst/>
        </a:prstGeom>
        <a:solidFill>
          <a:srgbClr val="FFFF00"/>
        </a:solidFill>
        <a:ln w="381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r>
            <a:rPr kumimoji="1" lang="ja-JP" altLang="en-US" sz="1200">
              <a:solidFill>
                <a:srgbClr val="002060"/>
              </a:solidFill>
              <a:latin typeface="メイリオ" panose="020B0604030504040204" pitchFamily="50" charset="-128"/>
              <a:ea typeface="メイリオ" panose="020B0604030504040204" pitchFamily="50" charset="-128"/>
            </a:rPr>
            <a:t>・</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雇用対象者リスト</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は、</a:t>
          </a:r>
          <a:r>
            <a:rPr kumimoji="1" lang="en-US" altLang="ja-JP" sz="1200" b="0" u="sng">
              <a:solidFill>
                <a:srgbClr val="002060"/>
              </a:solidFill>
              <a:latin typeface="メイリオ" panose="020B0604030504040204" pitchFamily="50" charset="-128"/>
              <a:ea typeface="メイリオ" panose="020B0604030504040204" pitchFamily="50" charset="-128"/>
            </a:rPr>
            <a:t>Excel</a:t>
          </a:r>
          <a:r>
            <a:rPr kumimoji="1" lang="ja-JP" altLang="en-US" sz="1200" b="0" u="sng">
              <a:solidFill>
                <a:srgbClr val="002060"/>
              </a:solidFill>
              <a:latin typeface="メイリオ" panose="020B0604030504040204" pitchFamily="50" charset="-128"/>
              <a:ea typeface="メイリオ" panose="020B0604030504040204" pitchFamily="50" charset="-128"/>
            </a:rPr>
            <a:t>形式と</a:t>
          </a:r>
          <a:r>
            <a:rPr kumimoji="1" lang="en-US" altLang="ja-JP" sz="1200" b="0" u="sng">
              <a:solidFill>
                <a:srgbClr val="002060"/>
              </a:solidFill>
              <a:latin typeface="メイリオ" panose="020B0604030504040204" pitchFamily="50" charset="-128"/>
              <a:ea typeface="メイリオ" panose="020B0604030504040204" pitchFamily="50" charset="-128"/>
            </a:rPr>
            <a:t>PDF</a:t>
          </a:r>
          <a:r>
            <a:rPr kumimoji="1" lang="ja-JP" altLang="en-US" sz="1200" b="0" u="sng">
              <a:solidFill>
                <a:srgbClr val="002060"/>
              </a:solidFill>
              <a:latin typeface="メイリオ" panose="020B0604030504040204" pitchFamily="50" charset="-128"/>
              <a:ea typeface="メイリオ" panose="020B0604030504040204" pitchFamily="50" charset="-128"/>
            </a:rPr>
            <a:t>形式</a:t>
          </a:r>
          <a:r>
            <a:rPr kumimoji="1" lang="ja-JP" altLang="en-US" sz="1200" u="none">
              <a:solidFill>
                <a:srgbClr val="002060"/>
              </a:solidFill>
              <a:latin typeface="メイリオ" panose="020B0604030504040204" pitchFamily="50" charset="-128"/>
              <a:ea typeface="メイリオ" panose="020B0604030504040204" pitchFamily="50" charset="-128"/>
            </a:rPr>
            <a:t>の</a:t>
          </a:r>
          <a:r>
            <a:rPr kumimoji="1" lang="ja-JP" altLang="en-US" sz="1200" b="1" u="none">
              <a:solidFill>
                <a:srgbClr val="002060"/>
              </a:solidFill>
              <a:latin typeface="メイリオ" panose="020B0604030504040204" pitchFamily="50" charset="-128"/>
              <a:ea typeface="メイリオ" panose="020B0604030504040204" pitchFamily="50" charset="-128"/>
            </a:rPr>
            <a:t>２種類のファイル形式</a:t>
          </a:r>
          <a:r>
            <a:rPr kumimoji="1" lang="ja-JP" altLang="en-US" sz="1200" b="1">
              <a:solidFill>
                <a:srgbClr val="002060"/>
              </a:solidFill>
              <a:latin typeface="メイリオ" panose="020B0604030504040204" pitchFamily="50" charset="-128"/>
              <a:ea typeface="メイリオ" panose="020B0604030504040204" pitchFamily="50" charset="-128"/>
            </a:rPr>
            <a:t>を提出</a:t>
          </a:r>
          <a:r>
            <a:rPr kumimoji="1" lang="ja-JP" altLang="en-US" sz="1200">
              <a:solidFill>
                <a:srgbClr val="002060"/>
              </a:solidFill>
              <a:latin typeface="メイリオ" panose="020B0604030504040204" pitchFamily="50" charset="-128"/>
              <a:ea typeface="メイリオ" panose="020B0604030504040204" pitchFamily="50" charset="-128"/>
            </a:rPr>
            <a:t>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ja-JP" altLang="en-US" sz="1200">
              <a:solidFill>
                <a:srgbClr val="002060"/>
              </a:solidFill>
              <a:latin typeface="メイリオ" panose="020B0604030504040204" pitchFamily="50" charset="-128"/>
              <a:ea typeface="メイリオ" panose="020B0604030504040204" pitchFamily="50" charset="-128"/>
            </a:rPr>
            <a:t>　原則として</a:t>
          </a:r>
          <a:r>
            <a:rPr kumimoji="1" lang="en-US" altLang="ja-JP" sz="1200">
              <a:solidFill>
                <a:srgbClr val="002060"/>
              </a:solidFill>
              <a:latin typeface="メイリオ" panose="020B0604030504040204" pitchFamily="50" charset="-128"/>
              <a:ea typeface="メイリオ" panose="020B0604030504040204" pitchFamily="50" charset="-128"/>
            </a:rPr>
            <a:t>PDF</a:t>
          </a:r>
          <a:r>
            <a:rPr kumimoji="1" lang="ja-JP" altLang="en-US" sz="1200">
              <a:solidFill>
                <a:srgbClr val="002060"/>
              </a:solidFill>
              <a:latin typeface="メイリオ" panose="020B0604030504040204" pitchFamily="50" charset="-128"/>
              <a:ea typeface="メイリオ" panose="020B0604030504040204" pitchFamily="50" charset="-128"/>
            </a:rPr>
            <a:t>形式の内容を確認・保管し、</a:t>
          </a:r>
          <a:r>
            <a:rPr kumimoji="1" lang="en-US" altLang="ja-JP" sz="1200">
              <a:solidFill>
                <a:srgbClr val="002060"/>
              </a:solidFill>
              <a:latin typeface="メイリオ" panose="020B0604030504040204" pitchFamily="50" charset="-128"/>
              <a:ea typeface="メイリオ" panose="020B0604030504040204" pitchFamily="50" charset="-128"/>
            </a:rPr>
            <a:t>Excel</a:t>
          </a:r>
          <a:r>
            <a:rPr kumimoji="1" lang="ja-JP" altLang="en-US" sz="1200">
              <a:solidFill>
                <a:srgbClr val="002060"/>
              </a:solidFill>
              <a:latin typeface="メイリオ" panose="020B0604030504040204" pitchFamily="50" charset="-128"/>
              <a:ea typeface="メイリオ" panose="020B0604030504040204" pitchFamily="50" charset="-128"/>
            </a:rPr>
            <a:t>形式は計算結果などで疑義が生じた場合の確認に使用します。</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ja-JP" altLang="en-US" sz="1200">
              <a:solidFill>
                <a:srgbClr val="002060"/>
              </a:solidFill>
              <a:latin typeface="メイリオ" panose="020B0604030504040204" pitchFamily="50" charset="-128"/>
              <a:ea typeface="メイリオ" panose="020B0604030504040204" pitchFamily="50" charset="-128"/>
            </a:rPr>
            <a:t>・</a:t>
          </a:r>
          <a:r>
            <a:rPr kumimoji="1" lang="en-US" altLang="ja-JP" sz="1200">
              <a:solidFill>
                <a:srgbClr val="002060"/>
              </a:solidFill>
              <a:latin typeface="メイリオ" panose="020B0604030504040204" pitchFamily="50" charset="-128"/>
              <a:ea typeface="メイリオ" panose="020B0604030504040204" pitchFamily="50" charset="-128"/>
            </a:rPr>
            <a:t>PDF</a:t>
          </a:r>
          <a:r>
            <a:rPr kumimoji="1" lang="ja-JP" altLang="en-US" sz="1200">
              <a:solidFill>
                <a:srgbClr val="002060"/>
              </a:solidFill>
              <a:latin typeface="メイリオ" panose="020B0604030504040204" pitchFamily="50" charset="-128"/>
              <a:ea typeface="メイリオ" panose="020B0604030504040204" pitchFamily="50" charset="-128"/>
            </a:rPr>
            <a:t>形式については、数字等表示のエラーや見切れがないようにしてください。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ja-JP" altLang="en-US" sz="1200">
              <a:solidFill>
                <a:srgbClr val="002060"/>
              </a:solidFill>
              <a:latin typeface="メイリオ" panose="020B0604030504040204" pitchFamily="50" charset="-128"/>
              <a:ea typeface="メイリオ" panose="020B0604030504040204" pitchFamily="50" charset="-128"/>
            </a:rPr>
            <a:t>・入力する文字数がセル幅に対して多い場合</a:t>
          </a:r>
          <a:r>
            <a:rPr kumimoji="1" lang="ja-JP" altLang="en-US" sz="1200">
              <a:solidFill>
                <a:srgbClr val="002060"/>
              </a:solidFill>
              <a:latin typeface="メイリオ" panose="020B0604030504040204" pitchFamily="50" charset="-128"/>
              <a:ea typeface="メイリオ" panose="020B0604030504040204" pitchFamily="50" charset="-128"/>
              <a:cs typeface="+mn-cs"/>
            </a:rPr>
            <a:t>、フォントサイズを縮小するのではなく</a:t>
          </a:r>
          <a:r>
            <a:rPr kumimoji="1" lang="ja-JP" altLang="ja-JP" sz="1200">
              <a:solidFill>
                <a:srgbClr val="002060"/>
              </a:solidFill>
              <a:latin typeface="メイリオ" panose="020B0604030504040204" pitchFamily="50" charset="-128"/>
              <a:ea typeface="メイリオ" panose="020B0604030504040204" pitchFamily="50" charset="-128"/>
              <a:cs typeface="+mn-cs"/>
            </a:rPr>
            <a:t>適宜折り返し（複数行）</a:t>
          </a:r>
          <a:r>
            <a:rPr kumimoji="1" lang="ja-JP" altLang="en-US" sz="1200">
              <a:solidFill>
                <a:srgbClr val="002060"/>
              </a:solidFill>
              <a:latin typeface="メイリオ" panose="020B0604030504040204" pitchFamily="50" charset="-128"/>
              <a:ea typeface="メイリオ" panose="020B0604030504040204" pitchFamily="50" charset="-128"/>
              <a:cs typeface="+mn-cs"/>
            </a:rPr>
            <a:t>、</a:t>
          </a:r>
          <a:r>
            <a:rPr kumimoji="1" lang="en-US" altLang="ja-JP" sz="1200">
              <a:solidFill>
                <a:srgbClr val="002060"/>
              </a:solidFill>
              <a:latin typeface="メイリオ" panose="020B0604030504040204" pitchFamily="50" charset="-128"/>
              <a:ea typeface="メイリオ" panose="020B0604030504040204" pitchFamily="50" charset="-128"/>
              <a:cs typeface="+mn-cs"/>
            </a:rPr>
            <a:t>PDF</a:t>
          </a:r>
          <a:r>
            <a:rPr kumimoji="1" lang="ja-JP" altLang="en-US" sz="1200">
              <a:solidFill>
                <a:srgbClr val="002060"/>
              </a:solidFill>
              <a:latin typeface="メイリオ" panose="020B0604030504040204" pitchFamily="50" charset="-128"/>
              <a:ea typeface="メイリオ" panose="020B0604030504040204" pitchFamily="50" charset="-128"/>
              <a:cs typeface="+mn-cs"/>
            </a:rPr>
            <a:t>形式で</a:t>
          </a:r>
          <a:r>
            <a:rPr kumimoji="1" lang="ja-JP" altLang="ja-JP" sz="1200">
              <a:solidFill>
                <a:srgbClr val="002060"/>
              </a:solidFill>
              <a:latin typeface="メイリオ" panose="020B0604030504040204" pitchFamily="50" charset="-128"/>
              <a:ea typeface="メイリオ" panose="020B0604030504040204" pitchFamily="50" charset="-128"/>
              <a:cs typeface="+mn-cs"/>
            </a:rPr>
            <a:t>文字が確認できる大きさ</a:t>
          </a:r>
          <a:r>
            <a:rPr kumimoji="1" lang="ja-JP" altLang="en-US" sz="1200">
              <a:solidFill>
                <a:srgbClr val="002060"/>
              </a:solidFill>
              <a:latin typeface="メイリオ" panose="020B0604030504040204" pitchFamily="50" charset="-128"/>
              <a:ea typeface="メイリオ" panose="020B0604030504040204" pitchFamily="50" charset="-128"/>
              <a:cs typeface="+mn-cs"/>
            </a:rPr>
            <a:t>としてください。</a:t>
          </a:r>
          <a:endParaRPr kumimoji="1" lang="en-US" altLang="ja-JP" sz="1200">
            <a:solidFill>
              <a:srgbClr val="002060"/>
            </a:solidFill>
            <a:latin typeface="メイリオ" panose="020B0604030504040204" pitchFamily="50" charset="-128"/>
            <a:ea typeface="メイリオ" panose="020B0604030504040204" pitchFamily="50" charset="-128"/>
            <a:cs typeface="+mn-cs"/>
          </a:endParaRPr>
        </a:p>
      </xdr:txBody>
    </xdr:sp>
    <xdr:clientData/>
  </xdr:twoCellAnchor>
  <xdr:twoCellAnchor>
    <xdr:from>
      <xdr:col>10</xdr:col>
      <xdr:colOff>0</xdr:colOff>
      <xdr:row>0</xdr:row>
      <xdr:rowOff>0</xdr:rowOff>
    </xdr:from>
    <xdr:to>
      <xdr:col>12</xdr:col>
      <xdr:colOff>221550</xdr:colOff>
      <xdr:row>1</xdr:row>
      <xdr:rowOff>0</xdr:rowOff>
    </xdr:to>
    <xdr:sp macro="" textlink="">
      <xdr:nvSpPr>
        <xdr:cNvPr id="7" name="テキスト ボックス 6">
          <a:extLst>
            <a:ext uri="{FF2B5EF4-FFF2-40B4-BE49-F238E27FC236}">
              <a16:creationId xmlns:a16="http://schemas.microsoft.com/office/drawing/2014/main" id="{33453BC5-D961-43B2-8FFA-FC4FEA49A36E}"/>
            </a:ext>
          </a:extLst>
        </xdr:cNvPr>
        <xdr:cNvSpPr txBox="1"/>
      </xdr:nvSpPr>
      <xdr:spPr>
        <a:xfrm>
          <a:off x="17849850" y="0"/>
          <a:ext cx="3060000" cy="457200"/>
        </a:xfrm>
        <a:prstGeom prst="rect">
          <a:avLst/>
        </a:prstGeom>
        <a:solidFill>
          <a:schemeClr val="bg1"/>
        </a:solidFill>
        <a:ln w="381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2060"/>
              </a:solidFill>
              <a:effectLst/>
              <a:latin typeface="メイリオ" panose="020B0604030504040204" pitchFamily="50" charset="-128"/>
              <a:ea typeface="メイリオ" panose="020B0604030504040204" pitchFamily="50" charset="-128"/>
              <a:cs typeface="+mn-cs"/>
            </a:rPr>
            <a:t>★提出</a:t>
          </a:r>
          <a:r>
            <a:rPr kumimoji="1" lang="ja-JP" altLang="en-US" sz="1800" b="1">
              <a:solidFill>
                <a:srgbClr val="002060"/>
              </a:solidFill>
              <a:effectLst/>
              <a:latin typeface="メイリオ" panose="020B0604030504040204" pitchFamily="50" charset="-128"/>
              <a:ea typeface="メイリオ" panose="020B0604030504040204" pitchFamily="50" charset="-128"/>
              <a:cs typeface="+mn-cs"/>
            </a:rPr>
            <a:t>時の留意事項</a:t>
          </a:r>
          <a:r>
            <a:rPr kumimoji="1" lang="ja-JP" altLang="ja-JP" sz="1800" b="1">
              <a:solidFill>
                <a:srgbClr val="002060"/>
              </a:solidFill>
              <a:effectLst/>
              <a:latin typeface="メイリオ" panose="020B0604030504040204" pitchFamily="50" charset="-128"/>
              <a:ea typeface="メイリオ" panose="020B0604030504040204" pitchFamily="50" charset="-128"/>
              <a:cs typeface="+mn-cs"/>
            </a:rPr>
            <a:t>★</a:t>
          </a:r>
          <a:endParaRPr lang="ja-JP" altLang="ja-JP" sz="1800" b="1">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0</xdr:col>
      <xdr:colOff>307725</xdr:colOff>
      <xdr:row>23</xdr:row>
      <xdr:rowOff>0</xdr:rowOff>
    </xdr:from>
    <xdr:to>
      <xdr:col>0</xdr:col>
      <xdr:colOff>933450</xdr:colOff>
      <xdr:row>43</xdr:row>
      <xdr:rowOff>0</xdr:rowOff>
    </xdr:to>
    <xdr:sp macro="" textlink="">
      <xdr:nvSpPr>
        <xdr:cNvPr id="8" name="テキスト ボックス 7">
          <a:extLst>
            <a:ext uri="{FF2B5EF4-FFF2-40B4-BE49-F238E27FC236}">
              <a16:creationId xmlns:a16="http://schemas.microsoft.com/office/drawing/2014/main" id="{392BAD0B-634A-458C-BFB3-2A04D4338877}"/>
            </a:ext>
          </a:extLst>
        </xdr:cNvPr>
        <xdr:cNvSpPr txBox="1"/>
      </xdr:nvSpPr>
      <xdr:spPr>
        <a:xfrm>
          <a:off x="307725" y="14144625"/>
          <a:ext cx="625725" cy="9144000"/>
        </a:xfrm>
        <a:prstGeom prst="rect">
          <a:avLst/>
        </a:prstGeom>
        <a:noFill/>
        <a:ln w="38100" cmpd="sng">
          <a:solidFill>
            <a:srgbClr val="7030A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algn="l"/>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797718</xdr:colOff>
      <xdr:row>11</xdr:row>
      <xdr:rowOff>619125</xdr:rowOff>
    </xdr:from>
    <xdr:to>
      <xdr:col>4</xdr:col>
      <xdr:colOff>154781</xdr:colOff>
      <xdr:row>14</xdr:row>
      <xdr:rowOff>154781</xdr:rowOff>
    </xdr:to>
    <xdr:sp macro="" textlink="">
      <xdr:nvSpPr>
        <xdr:cNvPr id="9" name="正方形/長方形 8">
          <a:extLst>
            <a:ext uri="{FF2B5EF4-FFF2-40B4-BE49-F238E27FC236}">
              <a16:creationId xmlns:a16="http://schemas.microsoft.com/office/drawing/2014/main" id="{0ABCF21A-EAA8-4CE1-8567-BB0E0E55B83C}"/>
            </a:ext>
          </a:extLst>
        </xdr:cNvPr>
        <xdr:cNvSpPr/>
      </xdr:nvSpPr>
      <xdr:spPr>
        <a:xfrm>
          <a:off x="797718" y="7172325"/>
          <a:ext cx="4119563" cy="1821656"/>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記載不要</a:t>
          </a:r>
          <a:endParaRPr kumimoji="1" lang="en-US" altLang="ja-JP" sz="3800" b="1">
            <a:solidFill>
              <a:schemeClr val="bg1"/>
            </a:solidFill>
            <a:latin typeface="メイリオ" panose="020B0604030504040204" pitchFamily="50" charset="-128"/>
            <a:ea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自動で</a:t>
          </a:r>
          <a:r>
            <a:rPr kumimoji="1" lang="ja-JP" altLang="en-US" sz="2400" b="1">
              <a:solidFill>
                <a:schemeClr val="lt1"/>
              </a:solidFill>
              <a:effectLst/>
              <a:latin typeface="メイリオ" panose="020B0604030504040204" pitchFamily="50" charset="-128"/>
              <a:ea typeface="メイリオ" panose="020B0604030504040204" pitchFamily="50" charset="-128"/>
              <a:cs typeface="+mn-cs"/>
            </a:rPr>
            <a:t>表示</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されます。</a:t>
          </a:r>
          <a:endParaRPr lang="ja-JP" altLang="ja-JP" sz="2400">
            <a:effectLst/>
            <a:latin typeface="メイリオ" panose="020B0604030504040204" pitchFamily="50" charset="-128"/>
            <a:ea typeface="メイリオ" panose="020B0604030504040204" pitchFamily="50" charset="-128"/>
          </a:endParaRPr>
        </a:p>
      </xdr:txBody>
    </xdr:sp>
    <xdr:clientData/>
  </xdr:twoCellAnchor>
  <xdr:twoCellAnchor>
    <xdr:from>
      <xdr:col>9</xdr:col>
      <xdr:colOff>609599</xdr:colOff>
      <xdr:row>6</xdr:row>
      <xdr:rowOff>638175</xdr:rowOff>
    </xdr:from>
    <xdr:to>
      <xdr:col>16</xdr:col>
      <xdr:colOff>133349</xdr:colOff>
      <xdr:row>13</xdr:row>
      <xdr:rowOff>133350</xdr:rowOff>
    </xdr:to>
    <xdr:sp macro="" textlink="">
      <xdr:nvSpPr>
        <xdr:cNvPr id="10" name="正方形/長方形 9">
          <a:extLst>
            <a:ext uri="{FF2B5EF4-FFF2-40B4-BE49-F238E27FC236}">
              <a16:creationId xmlns:a16="http://schemas.microsoft.com/office/drawing/2014/main" id="{B0BEF720-6E71-4A9B-9B25-DEA322539431}"/>
            </a:ext>
          </a:extLst>
        </xdr:cNvPr>
        <xdr:cNvSpPr/>
      </xdr:nvSpPr>
      <xdr:spPr>
        <a:xfrm>
          <a:off x="17726024" y="3381375"/>
          <a:ext cx="8162925" cy="4829175"/>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記載不要</a:t>
          </a:r>
        </a:p>
      </xdr:txBody>
    </xdr:sp>
    <xdr:clientData/>
  </xdr:twoCellAnchor>
  <xdr:twoCellAnchor>
    <xdr:from>
      <xdr:col>2</xdr:col>
      <xdr:colOff>409275</xdr:colOff>
      <xdr:row>6</xdr:row>
      <xdr:rowOff>0</xdr:rowOff>
    </xdr:from>
    <xdr:to>
      <xdr:col>5</xdr:col>
      <xdr:colOff>0</xdr:colOff>
      <xdr:row>6</xdr:row>
      <xdr:rowOff>457200</xdr:rowOff>
    </xdr:to>
    <xdr:sp macro="" textlink="">
      <xdr:nvSpPr>
        <xdr:cNvPr id="11" name="吹き出し: 線 10">
          <a:extLst>
            <a:ext uri="{FF2B5EF4-FFF2-40B4-BE49-F238E27FC236}">
              <a16:creationId xmlns:a16="http://schemas.microsoft.com/office/drawing/2014/main" id="{46C2B679-2012-4AC5-8948-4C5D5D22E96D}"/>
            </a:ext>
          </a:extLst>
        </xdr:cNvPr>
        <xdr:cNvSpPr/>
      </xdr:nvSpPr>
      <xdr:spPr>
        <a:xfrm>
          <a:off x="2638125" y="2743200"/>
          <a:ext cx="5220000" cy="457200"/>
        </a:xfrm>
        <a:prstGeom prst="borderCallout1">
          <a:avLst>
            <a:gd name="adj1" fmla="val 102919"/>
            <a:gd name="adj2" fmla="val 26087"/>
            <a:gd name="adj3" fmla="val 165404"/>
            <a:gd name="adj4" fmla="val 26053"/>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64800" rIns="90000" rtlCol="0" anchor="ctr" anchorCtr="0"/>
        <a:lstStyle/>
        <a:p>
          <a:pPr algn="ctr"/>
          <a:r>
            <a:rPr kumimoji="1" lang="ja-JP" altLang="en-US" sz="1200">
              <a:solidFill>
                <a:srgbClr val="002060"/>
              </a:solidFill>
              <a:latin typeface="メイリオ" panose="020B0604030504040204" pitchFamily="50" charset="-128"/>
              <a:ea typeface="メイリオ" panose="020B0604030504040204" pitchFamily="50" charset="-128"/>
            </a:rPr>
            <a:t>機関名が判別できれば、必ずしも正式名でなくとも構いません。</a:t>
          </a:r>
        </a:p>
      </xdr:txBody>
    </xdr:sp>
    <xdr:clientData/>
  </xdr:twoCellAnchor>
  <xdr:twoCellAnchor>
    <xdr:from>
      <xdr:col>0</xdr:col>
      <xdr:colOff>964405</xdr:colOff>
      <xdr:row>18</xdr:row>
      <xdr:rowOff>0</xdr:rowOff>
    </xdr:from>
    <xdr:to>
      <xdr:col>4</xdr:col>
      <xdr:colOff>3095624</xdr:colOff>
      <xdr:row>22</xdr:row>
      <xdr:rowOff>0</xdr:rowOff>
    </xdr:to>
    <xdr:sp macro="" textlink="">
      <xdr:nvSpPr>
        <xdr:cNvPr id="12" name="四角形: 角を丸くする 11">
          <a:extLst>
            <a:ext uri="{FF2B5EF4-FFF2-40B4-BE49-F238E27FC236}">
              <a16:creationId xmlns:a16="http://schemas.microsoft.com/office/drawing/2014/main" id="{6D61DAFE-4AD9-4899-A400-6E8897EE0A10}"/>
            </a:ext>
          </a:extLst>
        </xdr:cNvPr>
        <xdr:cNvSpPr/>
      </xdr:nvSpPr>
      <xdr:spPr>
        <a:xfrm>
          <a:off x="964405" y="12011025"/>
          <a:ext cx="6893719" cy="1752600"/>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oneCellAnchor>
    <xdr:from>
      <xdr:col>3</xdr:col>
      <xdr:colOff>0</xdr:colOff>
      <xdr:row>17</xdr:row>
      <xdr:rowOff>678656</xdr:rowOff>
    </xdr:from>
    <xdr:ext cx="1260000" cy="432000"/>
    <xdr:sp macro="" textlink="">
      <xdr:nvSpPr>
        <xdr:cNvPr id="13" name="テキスト ボックス 12">
          <a:extLst>
            <a:ext uri="{FF2B5EF4-FFF2-40B4-BE49-F238E27FC236}">
              <a16:creationId xmlns:a16="http://schemas.microsoft.com/office/drawing/2014/main" id="{096F2BF6-D99F-4BFB-945B-0D98E696A3EF}"/>
            </a:ext>
          </a:extLst>
        </xdr:cNvPr>
        <xdr:cNvSpPr txBox="1"/>
      </xdr:nvSpPr>
      <xdr:spPr>
        <a:xfrm>
          <a:off x="3495675" y="11803856"/>
          <a:ext cx="1260000" cy="432000"/>
        </a:xfrm>
        <a:prstGeom prst="rect">
          <a:avLst/>
        </a:prstGeom>
        <a:solidFill>
          <a:srgbClr val="A2EAE8"/>
        </a:solidFill>
        <a:ln w="38100"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noAutofit/>
        </a:bodyPr>
        <a:lstStyle/>
        <a:p>
          <a:pPr algn="ctr"/>
          <a:r>
            <a:rPr kumimoji="1" lang="ja-JP" altLang="en-US" sz="1600" b="1">
              <a:solidFill>
                <a:srgbClr val="002060"/>
              </a:solidFill>
              <a:latin typeface="メイリオ" panose="020B0604030504040204" pitchFamily="50" charset="-128"/>
              <a:ea typeface="メイリオ" panose="020B0604030504040204" pitchFamily="50" charset="-128"/>
            </a:rPr>
            <a:t>全員必須</a:t>
          </a:r>
        </a:p>
      </xdr:txBody>
    </xdr:sp>
    <xdr:clientData/>
  </xdr:oneCellAnchor>
  <xdr:twoCellAnchor>
    <xdr:from>
      <xdr:col>9</xdr:col>
      <xdr:colOff>0</xdr:colOff>
      <xdr:row>18</xdr:row>
      <xdr:rowOff>0</xdr:rowOff>
    </xdr:from>
    <xdr:to>
      <xdr:col>10</xdr:col>
      <xdr:colOff>0</xdr:colOff>
      <xdr:row>22</xdr:row>
      <xdr:rowOff>0</xdr:rowOff>
    </xdr:to>
    <xdr:sp macro="" textlink="">
      <xdr:nvSpPr>
        <xdr:cNvPr id="14" name="四角形: 角を丸くする 13">
          <a:extLst>
            <a:ext uri="{FF2B5EF4-FFF2-40B4-BE49-F238E27FC236}">
              <a16:creationId xmlns:a16="http://schemas.microsoft.com/office/drawing/2014/main" id="{A458CB0B-564C-49D3-9816-B1CFB2BA2BEC}"/>
            </a:ext>
          </a:extLst>
        </xdr:cNvPr>
        <xdr:cNvSpPr/>
      </xdr:nvSpPr>
      <xdr:spPr>
        <a:xfrm>
          <a:off x="17116425" y="12011025"/>
          <a:ext cx="733425" cy="1752600"/>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l"/>
          <a:endParaRPr kumimoji="1" lang="ja-JP" altLang="en-US" sz="1100"/>
        </a:p>
      </xdr:txBody>
    </xdr:sp>
    <xdr:clientData/>
  </xdr:twoCellAnchor>
  <xdr:oneCellAnchor>
    <xdr:from>
      <xdr:col>8</xdr:col>
      <xdr:colOff>2071691</xdr:colOff>
      <xdr:row>18</xdr:row>
      <xdr:rowOff>528635</xdr:rowOff>
    </xdr:from>
    <xdr:ext cx="1260000" cy="432000"/>
    <xdr:sp macro="" textlink="">
      <xdr:nvSpPr>
        <xdr:cNvPr id="15" name="テキスト ボックス 14">
          <a:extLst>
            <a:ext uri="{FF2B5EF4-FFF2-40B4-BE49-F238E27FC236}">
              <a16:creationId xmlns:a16="http://schemas.microsoft.com/office/drawing/2014/main" id="{7C21B59E-7E10-4C56-879B-EB0A42101BBF}"/>
            </a:ext>
          </a:extLst>
        </xdr:cNvPr>
        <xdr:cNvSpPr txBox="1"/>
      </xdr:nvSpPr>
      <xdr:spPr>
        <a:xfrm>
          <a:off x="16854491" y="12539660"/>
          <a:ext cx="1260000" cy="432000"/>
        </a:xfrm>
        <a:prstGeom prst="rect">
          <a:avLst/>
        </a:prstGeom>
        <a:solidFill>
          <a:srgbClr val="A2EAE8"/>
        </a:solidFill>
        <a:ln w="38100"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noAutofit/>
        </a:bodyPr>
        <a:lstStyle/>
        <a:p>
          <a:pPr algn="ctr"/>
          <a:r>
            <a:rPr kumimoji="1" lang="ja-JP" altLang="en-US" sz="1600" b="1">
              <a:solidFill>
                <a:srgbClr val="002060"/>
              </a:solidFill>
              <a:latin typeface="メイリオ" panose="020B0604030504040204" pitchFamily="50" charset="-128"/>
              <a:ea typeface="メイリオ" panose="020B0604030504040204" pitchFamily="50" charset="-128"/>
            </a:rPr>
            <a:t>全員必須</a:t>
          </a:r>
        </a:p>
      </xdr:txBody>
    </xdr:sp>
    <xdr:clientData/>
  </xdr:oneCellAnchor>
  <xdr:twoCellAnchor>
    <xdr:from>
      <xdr:col>45</xdr:col>
      <xdr:colOff>1419224</xdr:colOff>
      <xdr:row>16</xdr:row>
      <xdr:rowOff>0</xdr:rowOff>
    </xdr:from>
    <xdr:to>
      <xdr:col>47</xdr:col>
      <xdr:colOff>2313149</xdr:colOff>
      <xdr:row>17</xdr:row>
      <xdr:rowOff>0</xdr:rowOff>
    </xdr:to>
    <xdr:sp macro="" textlink="">
      <xdr:nvSpPr>
        <xdr:cNvPr id="19" name="吹き出し: 線 18">
          <a:extLst>
            <a:ext uri="{FF2B5EF4-FFF2-40B4-BE49-F238E27FC236}">
              <a16:creationId xmlns:a16="http://schemas.microsoft.com/office/drawing/2014/main" id="{984C412C-A9E8-44C8-8FA5-25EF03569B7C}"/>
            </a:ext>
          </a:extLst>
        </xdr:cNvPr>
        <xdr:cNvSpPr/>
      </xdr:nvSpPr>
      <xdr:spPr>
        <a:xfrm>
          <a:off x="63760349" y="10363200"/>
          <a:ext cx="3046575" cy="762000"/>
        </a:xfrm>
        <a:prstGeom prst="borderCallout1">
          <a:avLst>
            <a:gd name="adj1" fmla="val 293788"/>
            <a:gd name="adj2" fmla="val 11932"/>
            <a:gd name="adj3" fmla="val 99739"/>
            <a:gd name="adj4" fmla="val 11761"/>
          </a:avLst>
        </a:prstGeom>
        <a:solidFill>
          <a:srgbClr val="FFCCCC"/>
        </a:solidFill>
        <a:ln w="38100">
          <a:solidFill>
            <a:srgbClr val="FF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前回提出時から記載内容に変更が生じた場合には「有」を選択。</a:t>
          </a:r>
        </a:p>
      </xdr:txBody>
    </xdr:sp>
    <xdr:clientData/>
  </xdr:twoCellAnchor>
  <xdr:twoCellAnchor>
    <xdr:from>
      <xdr:col>19</xdr:col>
      <xdr:colOff>0</xdr:colOff>
      <xdr:row>12</xdr:row>
      <xdr:rowOff>1</xdr:rowOff>
    </xdr:from>
    <xdr:to>
      <xdr:col>24</xdr:col>
      <xdr:colOff>133351</xdr:colOff>
      <xdr:row>16</xdr:row>
      <xdr:rowOff>133350</xdr:rowOff>
    </xdr:to>
    <xdr:sp macro="" textlink="">
      <xdr:nvSpPr>
        <xdr:cNvPr id="20" name="正方形/長方形 19">
          <a:extLst>
            <a:ext uri="{FF2B5EF4-FFF2-40B4-BE49-F238E27FC236}">
              <a16:creationId xmlns:a16="http://schemas.microsoft.com/office/drawing/2014/main" id="{6C7E91E0-1516-4173-85D7-97FA63F800DC}"/>
            </a:ext>
          </a:extLst>
        </xdr:cNvPr>
        <xdr:cNvSpPr/>
      </xdr:nvSpPr>
      <xdr:spPr>
        <a:xfrm>
          <a:off x="29556075" y="7315201"/>
          <a:ext cx="7686676" cy="3181349"/>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l"/>
          <a:r>
            <a:rPr kumimoji="1" lang="ja-JP" altLang="en-US" sz="4000" b="1">
              <a:solidFill>
                <a:schemeClr val="bg1"/>
              </a:solidFill>
              <a:latin typeface="メイリオ" panose="020B0604030504040204" pitchFamily="50" charset="-128"/>
              <a:ea typeface="メイリオ" panose="020B0604030504040204" pitchFamily="50" charset="-128"/>
            </a:rPr>
            <a:t>　　　</a:t>
          </a:r>
          <a:r>
            <a:rPr kumimoji="1" lang="ja-JP" altLang="en-US" sz="3800" b="1">
              <a:solidFill>
                <a:schemeClr val="bg1"/>
              </a:solidFill>
              <a:latin typeface="メイリオ" panose="020B0604030504040204" pitchFamily="50" charset="-128"/>
              <a:ea typeface="メイリオ" panose="020B0604030504040204" pitchFamily="50" charset="-128"/>
            </a:rPr>
            <a:t>記載不要</a:t>
          </a:r>
          <a:endParaRPr kumimoji="1" lang="en-US" altLang="ja-JP" sz="3800" b="1">
            <a:solidFill>
              <a:schemeClr val="bg1"/>
            </a:solidFill>
            <a:latin typeface="メイリオ" panose="020B0604030504040204" pitchFamily="50" charset="-128"/>
            <a:ea typeface="メイリオ" panose="020B0604030504040204" pitchFamily="50" charset="-128"/>
          </a:endParaRPr>
        </a:p>
        <a:p>
          <a:pPr algn="l"/>
          <a:r>
            <a:rPr kumimoji="1" lang="ja-JP" altLang="en-US" sz="2400" b="1">
              <a:solidFill>
                <a:schemeClr val="bg1"/>
              </a:solidFill>
              <a:latin typeface="メイリオ" panose="020B0604030504040204" pitchFamily="50" charset="-128"/>
              <a:ea typeface="メイリオ" panose="020B0604030504040204" pitchFamily="50" charset="-128"/>
            </a:rPr>
            <a:t>　　　</a:t>
          </a:r>
          <a:r>
            <a:rPr kumimoji="1" lang="en-US" altLang="ja-JP" sz="2400" b="1">
              <a:solidFill>
                <a:schemeClr val="bg1"/>
              </a:solidFill>
              <a:latin typeface="メイリオ" panose="020B0604030504040204" pitchFamily="50" charset="-128"/>
              <a:ea typeface="メイリオ" panose="020B0604030504040204" pitchFamily="50" charset="-128"/>
            </a:rPr>
            <a:t>※</a:t>
          </a:r>
          <a:r>
            <a:rPr kumimoji="1" lang="ja-JP" altLang="en-US" sz="2400" b="1">
              <a:solidFill>
                <a:schemeClr val="bg1"/>
              </a:solidFill>
              <a:latin typeface="メイリオ" panose="020B0604030504040204" pitchFamily="50" charset="-128"/>
              <a:ea typeface="メイリオ" panose="020B0604030504040204" pitchFamily="50" charset="-128"/>
            </a:rPr>
            <a:t>自動で表示されます。</a:t>
          </a:r>
        </a:p>
      </xdr:txBody>
    </xdr:sp>
    <xdr:clientData/>
  </xdr:twoCellAnchor>
  <xdr:twoCellAnchor>
    <xdr:from>
      <xdr:col>24</xdr:col>
      <xdr:colOff>1416844</xdr:colOff>
      <xdr:row>6</xdr:row>
      <xdr:rowOff>638175</xdr:rowOff>
    </xdr:from>
    <xdr:to>
      <xdr:col>42</xdr:col>
      <xdr:colOff>166688</xdr:colOff>
      <xdr:row>15</xdr:row>
      <xdr:rowOff>178594</xdr:rowOff>
    </xdr:to>
    <xdr:sp macro="" textlink="">
      <xdr:nvSpPr>
        <xdr:cNvPr id="21" name="正方形/長方形 20">
          <a:extLst>
            <a:ext uri="{FF2B5EF4-FFF2-40B4-BE49-F238E27FC236}">
              <a16:creationId xmlns:a16="http://schemas.microsoft.com/office/drawing/2014/main" id="{13E159C6-BDC2-49E5-B4C7-34A9BD3AD6A1}"/>
            </a:ext>
          </a:extLst>
        </xdr:cNvPr>
        <xdr:cNvSpPr/>
      </xdr:nvSpPr>
      <xdr:spPr>
        <a:xfrm>
          <a:off x="38526244" y="3381375"/>
          <a:ext cx="19723894" cy="6398419"/>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記載不要</a:t>
          </a:r>
          <a:endParaRPr kumimoji="1" lang="en-US" altLang="ja-JP" sz="3800" b="1">
            <a:solidFill>
              <a:schemeClr val="bg1"/>
            </a:solidFill>
            <a:latin typeface="メイリオ" panose="020B0604030504040204" pitchFamily="50" charset="-128"/>
            <a:ea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自動で</a:t>
          </a:r>
          <a:r>
            <a:rPr kumimoji="1" lang="ja-JP" altLang="en-US" sz="2400" b="1">
              <a:solidFill>
                <a:schemeClr val="lt1"/>
              </a:solidFill>
              <a:effectLst/>
              <a:latin typeface="メイリオ" panose="020B0604030504040204" pitchFamily="50" charset="-128"/>
              <a:ea typeface="メイリオ" panose="020B0604030504040204" pitchFamily="50" charset="-128"/>
              <a:cs typeface="+mn-cs"/>
            </a:rPr>
            <a:t>表示</a:t>
          </a:r>
          <a:r>
            <a:rPr kumimoji="1" lang="ja-JP" altLang="ja-JP" sz="2400" b="1">
              <a:solidFill>
                <a:schemeClr val="lt1"/>
              </a:solidFill>
              <a:effectLst/>
              <a:latin typeface="メイリオ" panose="020B0604030504040204" pitchFamily="50" charset="-128"/>
              <a:ea typeface="メイリオ" panose="020B0604030504040204" pitchFamily="50" charset="-128"/>
              <a:cs typeface="+mn-cs"/>
            </a:rPr>
            <a:t>されます。</a:t>
          </a:r>
          <a:endParaRPr kumimoji="1" lang="ja-JP" altLang="en-US" sz="2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1</xdr:colOff>
      <xdr:row>7</xdr:row>
      <xdr:rowOff>0</xdr:rowOff>
    </xdr:from>
    <xdr:to>
      <xdr:col>5</xdr:col>
      <xdr:colOff>1</xdr:colOff>
      <xdr:row>8</xdr:row>
      <xdr:rowOff>0</xdr:rowOff>
    </xdr:to>
    <xdr:sp macro="" textlink="">
      <xdr:nvSpPr>
        <xdr:cNvPr id="22" name="四角形: 角を丸くする 21">
          <a:extLst>
            <a:ext uri="{FF2B5EF4-FFF2-40B4-BE49-F238E27FC236}">
              <a16:creationId xmlns:a16="http://schemas.microsoft.com/office/drawing/2014/main" id="{F05DFDA5-A37F-4CF3-ADAB-2D3671E4CFE2}"/>
            </a:ext>
          </a:extLst>
        </xdr:cNvPr>
        <xdr:cNvSpPr/>
      </xdr:nvSpPr>
      <xdr:spPr>
        <a:xfrm>
          <a:off x="3495676" y="3505200"/>
          <a:ext cx="4362450" cy="7620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xdr:col>
      <xdr:colOff>1</xdr:colOff>
      <xdr:row>8</xdr:row>
      <xdr:rowOff>0</xdr:rowOff>
    </xdr:from>
    <xdr:to>
      <xdr:col>5</xdr:col>
      <xdr:colOff>1</xdr:colOff>
      <xdr:row>10</xdr:row>
      <xdr:rowOff>0</xdr:rowOff>
    </xdr:to>
    <xdr:sp macro="" textlink="">
      <xdr:nvSpPr>
        <xdr:cNvPr id="23" name="四角形: 角を丸くする 22">
          <a:extLst>
            <a:ext uri="{FF2B5EF4-FFF2-40B4-BE49-F238E27FC236}">
              <a16:creationId xmlns:a16="http://schemas.microsoft.com/office/drawing/2014/main" id="{D98FB5F3-173C-4EE2-920F-C14CDD8D2F99}"/>
            </a:ext>
          </a:extLst>
        </xdr:cNvPr>
        <xdr:cNvSpPr/>
      </xdr:nvSpPr>
      <xdr:spPr>
        <a:xfrm>
          <a:off x="3495676" y="4267200"/>
          <a:ext cx="4362450" cy="15240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45</xdr:row>
      <xdr:rowOff>0</xdr:rowOff>
    </xdr:from>
    <xdr:to>
      <xdr:col>3</xdr:col>
      <xdr:colOff>573973</xdr:colOff>
      <xdr:row>46</xdr:row>
      <xdr:rowOff>0</xdr:rowOff>
    </xdr:to>
    <xdr:sp macro="" textlink="">
      <xdr:nvSpPr>
        <xdr:cNvPr id="31" name="テキスト ボックス 30">
          <a:extLst>
            <a:ext uri="{FF2B5EF4-FFF2-40B4-BE49-F238E27FC236}">
              <a16:creationId xmlns:a16="http://schemas.microsoft.com/office/drawing/2014/main" id="{641D32A6-85FB-41BC-8884-4EED56297941}"/>
            </a:ext>
          </a:extLst>
        </xdr:cNvPr>
        <xdr:cNvSpPr txBox="1"/>
      </xdr:nvSpPr>
      <xdr:spPr>
        <a:xfrm>
          <a:off x="962025" y="24203025"/>
          <a:ext cx="3107623" cy="457200"/>
        </a:xfrm>
        <a:prstGeom prst="rect">
          <a:avLst/>
        </a:prstGeom>
        <a:solidFill>
          <a:schemeClr val="bg1"/>
        </a:solidFill>
        <a:ln w="38100" cmpd="sng">
          <a:solidFill>
            <a:srgbClr val="7030A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algn="ctr"/>
          <a:r>
            <a:rPr kumimoji="1" lang="ja-JP" altLang="en-US" sz="1800" b="1">
              <a:solidFill>
                <a:srgbClr val="002060"/>
              </a:solidFill>
              <a:latin typeface="メイリオ" panose="020B0604030504040204" pitchFamily="50" charset="-128"/>
              <a:ea typeface="メイリオ" panose="020B0604030504040204" pitchFamily="50" charset="-128"/>
            </a:rPr>
            <a:t>★通番の記載例★</a:t>
          </a:r>
        </a:p>
      </xdr:txBody>
    </xdr:sp>
    <xdr:clientData/>
  </xdr:twoCellAnchor>
  <xdr:twoCellAnchor>
    <xdr:from>
      <xdr:col>0</xdr:col>
      <xdr:colOff>577725</xdr:colOff>
      <xdr:row>43</xdr:row>
      <xdr:rowOff>0</xdr:rowOff>
    </xdr:from>
    <xdr:to>
      <xdr:col>1</xdr:col>
      <xdr:colOff>457735</xdr:colOff>
      <xdr:row>44</xdr:row>
      <xdr:rowOff>416718</xdr:rowOff>
    </xdr:to>
    <xdr:cxnSp macro="">
      <xdr:nvCxnSpPr>
        <xdr:cNvPr id="33" name="コネクタ: カギ線 32">
          <a:extLst>
            <a:ext uri="{FF2B5EF4-FFF2-40B4-BE49-F238E27FC236}">
              <a16:creationId xmlns:a16="http://schemas.microsoft.com/office/drawing/2014/main" id="{FF5B561F-8776-4ED7-A535-71F24F10D298}"/>
            </a:ext>
          </a:extLst>
        </xdr:cNvPr>
        <xdr:cNvCxnSpPr>
          <a:stCxn id="8" idx="2"/>
        </xdr:cNvCxnSpPr>
      </xdr:nvCxnSpPr>
      <xdr:spPr>
        <a:xfrm rot="16200000" flipH="1">
          <a:off x="561784" y="23304566"/>
          <a:ext cx="873918" cy="842035"/>
        </a:xfrm>
        <a:prstGeom prst="bentConnector3">
          <a:avLst>
            <a:gd name="adj1" fmla="val 70708"/>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23</xdr:row>
      <xdr:rowOff>0</xdr:rowOff>
    </xdr:from>
    <xdr:to>
      <xdr:col>42</xdr:col>
      <xdr:colOff>0</xdr:colOff>
      <xdr:row>24</xdr:row>
      <xdr:rowOff>0</xdr:rowOff>
    </xdr:to>
    <xdr:sp macro="" textlink="">
      <xdr:nvSpPr>
        <xdr:cNvPr id="35" name="四角形: 角を丸くする 34">
          <a:extLst>
            <a:ext uri="{FF2B5EF4-FFF2-40B4-BE49-F238E27FC236}">
              <a16:creationId xmlns:a16="http://schemas.microsoft.com/office/drawing/2014/main" id="{2A75D27A-DDAB-4A33-B4D8-8C337AE37A21}"/>
            </a:ext>
          </a:extLst>
        </xdr:cNvPr>
        <xdr:cNvSpPr/>
      </xdr:nvSpPr>
      <xdr:spPr>
        <a:xfrm>
          <a:off x="49168050" y="14144625"/>
          <a:ext cx="89154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フェローシップ型</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での</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採用期間中に６か月の採用中断を取得</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し</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９月末で採用終了</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した</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ため</a:t>
          </a: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月以降は空欄</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7</xdr:col>
      <xdr:colOff>0</xdr:colOff>
      <xdr:row>27</xdr:row>
      <xdr:rowOff>0</xdr:rowOff>
    </xdr:from>
    <xdr:to>
      <xdr:col>9</xdr:col>
      <xdr:colOff>0</xdr:colOff>
      <xdr:row>28</xdr:row>
      <xdr:rowOff>0</xdr:rowOff>
    </xdr:to>
    <xdr:sp macro="" textlink="">
      <xdr:nvSpPr>
        <xdr:cNvPr id="36" name="四角形: 角を丸くする 35">
          <a:extLst>
            <a:ext uri="{FF2B5EF4-FFF2-40B4-BE49-F238E27FC236}">
              <a16:creationId xmlns:a16="http://schemas.microsoft.com/office/drawing/2014/main" id="{C3C75249-C60D-4EBA-A5F8-C60246E1D6E2}"/>
            </a:ext>
          </a:extLst>
        </xdr:cNvPr>
        <xdr:cNvSpPr/>
      </xdr:nvSpPr>
      <xdr:spPr>
        <a:xfrm>
          <a:off x="11687175" y="15973425"/>
          <a:ext cx="5429250"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46</xdr:col>
      <xdr:colOff>0</xdr:colOff>
      <xdr:row>31</xdr:row>
      <xdr:rowOff>0</xdr:rowOff>
    </xdr:from>
    <xdr:to>
      <xdr:col>47</xdr:col>
      <xdr:colOff>1</xdr:colOff>
      <xdr:row>32</xdr:row>
      <xdr:rowOff>0</xdr:rowOff>
    </xdr:to>
    <xdr:sp macro="" textlink="">
      <xdr:nvSpPr>
        <xdr:cNvPr id="37" name="四角形: 角を丸くする 36">
          <a:extLst>
            <a:ext uri="{FF2B5EF4-FFF2-40B4-BE49-F238E27FC236}">
              <a16:creationId xmlns:a16="http://schemas.microsoft.com/office/drawing/2014/main" id="{089EE5C5-B067-4C5A-B843-167D9B47FAE1}"/>
            </a:ext>
          </a:extLst>
        </xdr:cNvPr>
        <xdr:cNvSpPr/>
      </xdr:nvSpPr>
      <xdr:spPr>
        <a:xfrm>
          <a:off x="64493775" y="17802225"/>
          <a:ext cx="733426"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7</xdr:col>
      <xdr:colOff>0</xdr:colOff>
      <xdr:row>31</xdr:row>
      <xdr:rowOff>0</xdr:rowOff>
    </xdr:from>
    <xdr:to>
      <xdr:col>9</xdr:col>
      <xdr:colOff>0</xdr:colOff>
      <xdr:row>32</xdr:row>
      <xdr:rowOff>0</xdr:rowOff>
    </xdr:to>
    <xdr:sp macro="" textlink="">
      <xdr:nvSpPr>
        <xdr:cNvPr id="38" name="四角形: 角を丸くする 37">
          <a:extLst>
            <a:ext uri="{FF2B5EF4-FFF2-40B4-BE49-F238E27FC236}">
              <a16:creationId xmlns:a16="http://schemas.microsoft.com/office/drawing/2014/main" id="{372642DF-A4BB-4AC1-AEAA-884431053774}"/>
            </a:ext>
          </a:extLst>
        </xdr:cNvPr>
        <xdr:cNvSpPr/>
      </xdr:nvSpPr>
      <xdr:spPr>
        <a:xfrm>
          <a:off x="11687175" y="17802225"/>
          <a:ext cx="5429250"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記載不要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26</xdr:col>
      <xdr:colOff>0</xdr:colOff>
      <xdr:row>35</xdr:row>
      <xdr:rowOff>0</xdr:rowOff>
    </xdr:from>
    <xdr:to>
      <xdr:col>30</xdr:col>
      <xdr:colOff>0</xdr:colOff>
      <xdr:row>36</xdr:row>
      <xdr:rowOff>0</xdr:rowOff>
    </xdr:to>
    <xdr:sp macro="" textlink="">
      <xdr:nvSpPr>
        <xdr:cNvPr id="39" name="四角形: 角を丸くする 38">
          <a:extLst>
            <a:ext uri="{FF2B5EF4-FFF2-40B4-BE49-F238E27FC236}">
              <a16:creationId xmlns:a16="http://schemas.microsoft.com/office/drawing/2014/main" id="{A0633B54-0CE1-4F21-B6AB-A6D097431BE8}"/>
            </a:ext>
          </a:extLst>
        </xdr:cNvPr>
        <xdr:cNvSpPr/>
      </xdr:nvSpPr>
      <xdr:spPr>
        <a:xfrm>
          <a:off x="40252650" y="19631025"/>
          <a:ext cx="44577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７月から採用開始のため６月まで空欄</a:t>
          </a:r>
        </a:p>
      </xdr:txBody>
    </xdr:sp>
    <xdr:clientData/>
  </xdr:twoCellAnchor>
  <xdr:twoCellAnchor>
    <xdr:from>
      <xdr:col>26</xdr:col>
      <xdr:colOff>0</xdr:colOff>
      <xdr:row>32</xdr:row>
      <xdr:rowOff>36000</xdr:rowOff>
    </xdr:from>
    <xdr:to>
      <xdr:col>34</xdr:col>
      <xdr:colOff>0</xdr:colOff>
      <xdr:row>33</xdr:row>
      <xdr:rowOff>0</xdr:rowOff>
    </xdr:to>
    <xdr:sp macro="" textlink="">
      <xdr:nvSpPr>
        <xdr:cNvPr id="40" name="四角形: 角を丸くする 39">
          <a:extLst>
            <a:ext uri="{FF2B5EF4-FFF2-40B4-BE49-F238E27FC236}">
              <a16:creationId xmlns:a16="http://schemas.microsoft.com/office/drawing/2014/main" id="{F85DA44F-3652-4038-A72D-9CDD890BF82D}"/>
            </a:ext>
          </a:extLst>
        </xdr:cNvPr>
        <xdr:cNvSpPr/>
      </xdr:nvSpPr>
      <xdr:spPr>
        <a:xfrm>
          <a:off x="40252650" y="18295425"/>
          <a:ext cx="8915400" cy="421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本人希望により</a:t>
          </a: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月から雇用開始のため９</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まで</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空欄</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（４月～９月まではフェローシップ型で受け入れている）</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26</xdr:col>
      <xdr:colOff>0</xdr:colOff>
      <xdr:row>36</xdr:row>
      <xdr:rowOff>0</xdr:rowOff>
    </xdr:from>
    <xdr:to>
      <xdr:col>34</xdr:col>
      <xdr:colOff>0</xdr:colOff>
      <xdr:row>37</xdr:row>
      <xdr:rowOff>0</xdr:rowOff>
    </xdr:to>
    <xdr:sp macro="" textlink="">
      <xdr:nvSpPr>
        <xdr:cNvPr id="42" name="四角形: 角を丸くする 41">
          <a:extLst>
            <a:ext uri="{FF2B5EF4-FFF2-40B4-BE49-F238E27FC236}">
              <a16:creationId xmlns:a16="http://schemas.microsoft.com/office/drawing/2014/main" id="{1A7A5747-02D0-456A-918F-68F4CC00DB24}"/>
            </a:ext>
          </a:extLst>
        </xdr:cNvPr>
        <xdr:cNvSpPr/>
      </xdr:nvSpPr>
      <xdr:spPr>
        <a:xfrm>
          <a:off x="40252650" y="20088225"/>
          <a:ext cx="89154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月から採用開始のため９</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まで</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空欄</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27</xdr:col>
      <xdr:colOff>0</xdr:colOff>
      <xdr:row>28</xdr:row>
      <xdr:rowOff>36000</xdr:rowOff>
    </xdr:from>
    <xdr:to>
      <xdr:col>35</xdr:col>
      <xdr:colOff>0</xdr:colOff>
      <xdr:row>29</xdr:row>
      <xdr:rowOff>0</xdr:rowOff>
    </xdr:to>
    <xdr:sp macro="" textlink="">
      <xdr:nvSpPr>
        <xdr:cNvPr id="43" name="四角形: 角を丸くする 42">
          <a:extLst>
            <a:ext uri="{FF2B5EF4-FFF2-40B4-BE49-F238E27FC236}">
              <a16:creationId xmlns:a16="http://schemas.microsoft.com/office/drawing/2014/main" id="{396A989B-C9E9-4CA5-99FC-7AC7F28FADF6}"/>
            </a:ext>
          </a:extLst>
        </xdr:cNvPr>
        <xdr:cNvSpPr/>
      </xdr:nvSpPr>
      <xdr:spPr>
        <a:xfrm>
          <a:off x="41367075" y="16466625"/>
          <a:ext cx="8915400" cy="421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36</xdr:col>
      <xdr:colOff>746550</xdr:colOff>
      <xdr:row>16</xdr:row>
      <xdr:rowOff>0</xdr:rowOff>
    </xdr:from>
    <xdr:to>
      <xdr:col>42</xdr:col>
      <xdr:colOff>0</xdr:colOff>
      <xdr:row>17</xdr:row>
      <xdr:rowOff>0</xdr:rowOff>
    </xdr:to>
    <xdr:sp macro="" textlink="">
      <xdr:nvSpPr>
        <xdr:cNvPr id="44" name="吹き出し: 線 43">
          <a:extLst>
            <a:ext uri="{FF2B5EF4-FFF2-40B4-BE49-F238E27FC236}">
              <a16:creationId xmlns:a16="http://schemas.microsoft.com/office/drawing/2014/main" id="{0FFBEC90-389F-4E44-88CF-C5E84FA49FDE}"/>
            </a:ext>
          </a:extLst>
        </xdr:cNvPr>
        <xdr:cNvSpPr/>
      </xdr:nvSpPr>
      <xdr:spPr>
        <a:xfrm>
          <a:off x="52143450" y="10363200"/>
          <a:ext cx="5940000" cy="762000"/>
        </a:xfrm>
        <a:prstGeom prst="borderCallout1">
          <a:avLst>
            <a:gd name="adj1" fmla="val 291226"/>
            <a:gd name="adj2" fmla="val 90611"/>
            <a:gd name="adj3" fmla="val 99739"/>
            <a:gd name="adj4" fmla="val 90502"/>
          </a:avLst>
        </a:prstGeom>
        <a:solidFill>
          <a:srgbClr val="FFCCCC"/>
        </a:solidFill>
        <a:ln w="38100">
          <a:solidFill>
            <a:srgbClr val="FF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プルダウン選択にて「請求予定額」又は「実績額」を選択。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記入例は、実績報告書提出時のため、第４四半期について「実績額」を選択。</a:t>
          </a:r>
        </a:p>
      </xdr:txBody>
    </xdr:sp>
    <xdr:clientData/>
  </xdr:twoCellAnchor>
  <xdr:twoCellAnchor>
    <xdr:from>
      <xdr:col>29</xdr:col>
      <xdr:colOff>0</xdr:colOff>
      <xdr:row>19</xdr:row>
      <xdr:rowOff>0</xdr:rowOff>
    </xdr:from>
    <xdr:to>
      <xdr:col>30</xdr:col>
      <xdr:colOff>0</xdr:colOff>
      <xdr:row>20</xdr:row>
      <xdr:rowOff>0</xdr:rowOff>
    </xdr:to>
    <xdr:sp macro="" textlink="">
      <xdr:nvSpPr>
        <xdr:cNvPr id="45" name="四角形: 角を丸くする 44">
          <a:extLst>
            <a:ext uri="{FF2B5EF4-FFF2-40B4-BE49-F238E27FC236}">
              <a16:creationId xmlns:a16="http://schemas.microsoft.com/office/drawing/2014/main" id="{BBDC4D0F-5BA8-472B-B8BF-5494C446E942}"/>
            </a:ext>
          </a:extLst>
        </xdr:cNvPr>
        <xdr:cNvSpPr/>
      </xdr:nvSpPr>
      <xdr:spPr>
        <a:xfrm>
          <a:off x="43595925" y="12620625"/>
          <a:ext cx="1114425"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0</xdr:col>
      <xdr:colOff>478125</xdr:colOff>
      <xdr:row>10</xdr:row>
      <xdr:rowOff>542925</xdr:rowOff>
    </xdr:from>
    <xdr:to>
      <xdr:col>5</xdr:col>
      <xdr:colOff>0</xdr:colOff>
      <xdr:row>11</xdr:row>
      <xdr:rowOff>238125</xdr:rowOff>
    </xdr:to>
    <xdr:sp macro="" textlink="">
      <xdr:nvSpPr>
        <xdr:cNvPr id="48" name="吹き出し: 線 47">
          <a:extLst>
            <a:ext uri="{FF2B5EF4-FFF2-40B4-BE49-F238E27FC236}">
              <a16:creationId xmlns:a16="http://schemas.microsoft.com/office/drawing/2014/main" id="{DFFFB184-9622-4292-B77F-13EE86C6B946}"/>
            </a:ext>
          </a:extLst>
        </xdr:cNvPr>
        <xdr:cNvSpPr/>
      </xdr:nvSpPr>
      <xdr:spPr>
        <a:xfrm>
          <a:off x="478125" y="6334125"/>
          <a:ext cx="7380000" cy="457200"/>
        </a:xfrm>
        <a:prstGeom prst="borderCallout1">
          <a:avLst>
            <a:gd name="adj1" fmla="val -5818"/>
            <a:gd name="adj2" fmla="val 49915"/>
            <a:gd name="adj3" fmla="val -113463"/>
            <a:gd name="adj4" fmla="val 49946"/>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64800" rIns="90000" rtlCol="0" anchor="ctr" anchorCtr="0"/>
        <a:lstStyle/>
        <a:p>
          <a:pPr algn="ctr"/>
          <a:r>
            <a:rPr kumimoji="1" lang="ja-JP" altLang="en-US" sz="1200">
              <a:solidFill>
                <a:srgbClr val="002060"/>
              </a:solidFill>
              <a:latin typeface="メイリオ" panose="020B0604030504040204" pitchFamily="50" charset="-128"/>
              <a:ea typeface="メイリオ" panose="020B0604030504040204" pitchFamily="50" charset="-128"/>
            </a:rPr>
            <a:t>何回も提出する様式になります。提出日や提出時期の更新忘れがないように留意してください。</a:t>
          </a:r>
        </a:p>
      </xdr:txBody>
    </xdr:sp>
    <xdr:clientData/>
  </xdr:twoCellAnchor>
  <xdr:twoCellAnchor>
    <xdr:from>
      <xdr:col>16</xdr:col>
      <xdr:colOff>1143000</xdr:colOff>
      <xdr:row>13</xdr:row>
      <xdr:rowOff>1</xdr:rowOff>
    </xdr:from>
    <xdr:to>
      <xdr:col>19</xdr:col>
      <xdr:colOff>0</xdr:colOff>
      <xdr:row>16</xdr:row>
      <xdr:rowOff>133351</xdr:rowOff>
    </xdr:to>
    <xdr:sp macro="" textlink="">
      <xdr:nvSpPr>
        <xdr:cNvPr id="49" name="正方形/長方形 48">
          <a:extLst>
            <a:ext uri="{FF2B5EF4-FFF2-40B4-BE49-F238E27FC236}">
              <a16:creationId xmlns:a16="http://schemas.microsoft.com/office/drawing/2014/main" id="{C752E583-CF6F-4D09-9EEB-9D54396A33D7}"/>
            </a:ext>
          </a:extLst>
        </xdr:cNvPr>
        <xdr:cNvSpPr/>
      </xdr:nvSpPr>
      <xdr:spPr>
        <a:xfrm>
          <a:off x="26898600" y="8077201"/>
          <a:ext cx="2657475" cy="24193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endParaRPr kumimoji="1" lang="en-US" altLang="ja-JP" sz="4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17</xdr:col>
      <xdr:colOff>1266824</xdr:colOff>
      <xdr:row>10</xdr:row>
      <xdr:rowOff>36000</xdr:rowOff>
    </xdr:from>
    <xdr:to>
      <xdr:col>19</xdr:col>
      <xdr:colOff>0</xdr:colOff>
      <xdr:row>13</xdr:row>
      <xdr:rowOff>0</xdr:rowOff>
    </xdr:to>
    <xdr:sp macro="" textlink="">
      <xdr:nvSpPr>
        <xdr:cNvPr id="50" name="正方形/長方形 49">
          <a:extLst>
            <a:ext uri="{FF2B5EF4-FFF2-40B4-BE49-F238E27FC236}">
              <a16:creationId xmlns:a16="http://schemas.microsoft.com/office/drawing/2014/main" id="{A476C12F-AB79-4F2E-89EE-D278BCB18E95}"/>
            </a:ext>
          </a:extLst>
        </xdr:cNvPr>
        <xdr:cNvSpPr/>
      </xdr:nvSpPr>
      <xdr:spPr>
        <a:xfrm>
          <a:off x="28289249" y="5827200"/>
          <a:ext cx="1266826" cy="225000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endParaRPr kumimoji="1" lang="en-US" altLang="ja-JP" sz="4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19</xdr:col>
      <xdr:colOff>0</xdr:colOff>
      <xdr:row>10</xdr:row>
      <xdr:rowOff>37200</xdr:rowOff>
    </xdr:from>
    <xdr:to>
      <xdr:col>19</xdr:col>
      <xdr:colOff>1266824</xdr:colOff>
      <xdr:row>12</xdr:row>
      <xdr:rowOff>0</xdr:rowOff>
    </xdr:to>
    <xdr:sp macro="" textlink="">
      <xdr:nvSpPr>
        <xdr:cNvPr id="51" name="正方形/長方形 50">
          <a:extLst>
            <a:ext uri="{FF2B5EF4-FFF2-40B4-BE49-F238E27FC236}">
              <a16:creationId xmlns:a16="http://schemas.microsoft.com/office/drawing/2014/main" id="{53392F99-32E2-46A5-A3E2-1A8AE2C00800}"/>
            </a:ext>
          </a:extLst>
        </xdr:cNvPr>
        <xdr:cNvSpPr/>
      </xdr:nvSpPr>
      <xdr:spPr>
        <a:xfrm>
          <a:off x="29556075" y="5828400"/>
          <a:ext cx="1266824" cy="148680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endParaRPr kumimoji="1" lang="en-US" altLang="ja-JP" sz="4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16</xdr:col>
      <xdr:colOff>1143000</xdr:colOff>
      <xdr:row>6</xdr:row>
      <xdr:rowOff>647700</xdr:rowOff>
    </xdr:from>
    <xdr:to>
      <xdr:col>24</xdr:col>
      <xdr:colOff>133350</xdr:colOff>
      <xdr:row>9</xdr:row>
      <xdr:rowOff>726900</xdr:rowOff>
    </xdr:to>
    <xdr:sp macro="" textlink="">
      <xdr:nvSpPr>
        <xdr:cNvPr id="54" name="正方形/長方形 53">
          <a:extLst>
            <a:ext uri="{FF2B5EF4-FFF2-40B4-BE49-F238E27FC236}">
              <a16:creationId xmlns:a16="http://schemas.microsoft.com/office/drawing/2014/main" id="{D263F56F-FF90-4397-BB69-12F99EE53980}"/>
            </a:ext>
          </a:extLst>
        </xdr:cNvPr>
        <xdr:cNvSpPr/>
      </xdr:nvSpPr>
      <xdr:spPr>
        <a:xfrm>
          <a:off x="26898600" y="3390900"/>
          <a:ext cx="10344150" cy="236520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64800" rtlCol="0" anchor="t"/>
        <a:lstStyle/>
        <a:p>
          <a:pPr algn="ctr"/>
          <a:r>
            <a:rPr kumimoji="1" lang="ja-JP" altLang="en-US" sz="3800" b="1">
              <a:solidFill>
                <a:schemeClr val="bg1"/>
              </a:solidFill>
              <a:latin typeface="メイリオ" panose="020B0604030504040204" pitchFamily="50" charset="-128"/>
              <a:ea typeface="メイリオ" panose="020B0604030504040204" pitchFamily="50" charset="-128"/>
            </a:rPr>
            <a:t>変更不要</a:t>
          </a:r>
          <a:endParaRPr kumimoji="1" lang="en-US" altLang="ja-JP" sz="38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46</xdr:col>
      <xdr:colOff>0</xdr:colOff>
      <xdr:row>27</xdr:row>
      <xdr:rowOff>0</xdr:rowOff>
    </xdr:from>
    <xdr:to>
      <xdr:col>47</xdr:col>
      <xdr:colOff>1</xdr:colOff>
      <xdr:row>28</xdr:row>
      <xdr:rowOff>0</xdr:rowOff>
    </xdr:to>
    <xdr:sp macro="" textlink="">
      <xdr:nvSpPr>
        <xdr:cNvPr id="71" name="四角形: 角を丸くする 70">
          <a:extLst>
            <a:ext uri="{FF2B5EF4-FFF2-40B4-BE49-F238E27FC236}">
              <a16:creationId xmlns:a16="http://schemas.microsoft.com/office/drawing/2014/main" id="{3F217530-78BC-4609-AED9-099352EEB56D}"/>
            </a:ext>
          </a:extLst>
        </xdr:cNvPr>
        <xdr:cNvSpPr/>
      </xdr:nvSpPr>
      <xdr:spPr>
        <a:xfrm>
          <a:off x="64493775" y="15973425"/>
          <a:ext cx="733426" cy="457200"/>
        </a:xfrm>
        <a:prstGeom prst="roundRect">
          <a:avLst/>
        </a:prstGeom>
        <a:solidFill>
          <a:srgbClr val="FFCCCC">
            <a:alpha val="8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メイリオ" panose="020B0604030504040204" pitchFamily="50" charset="-128"/>
              <a:ea typeface="メイリオ" panose="020B0604030504040204" pitchFamily="50" charset="-128"/>
              <a:cs typeface="+mn-cs"/>
            </a:rPr>
            <a:t>不要</a:t>
          </a:r>
          <a:endParaRPr lang="ja-JP" altLang="ja-JP" sz="1200" b="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17</xdr:col>
      <xdr:colOff>0</xdr:colOff>
      <xdr:row>5</xdr:row>
      <xdr:rowOff>0</xdr:rowOff>
    </xdr:from>
    <xdr:to>
      <xdr:col>22</xdr:col>
      <xdr:colOff>436275</xdr:colOff>
      <xdr:row>6</xdr:row>
      <xdr:rowOff>0</xdr:rowOff>
    </xdr:to>
    <xdr:sp macro="" textlink="">
      <xdr:nvSpPr>
        <xdr:cNvPr id="96" name="吹き出し: 線 95">
          <a:extLst>
            <a:ext uri="{FF2B5EF4-FFF2-40B4-BE49-F238E27FC236}">
              <a16:creationId xmlns:a16="http://schemas.microsoft.com/office/drawing/2014/main" id="{FED46A57-D524-42CC-BC75-DE27EBBD96C0}"/>
            </a:ext>
          </a:extLst>
        </xdr:cNvPr>
        <xdr:cNvSpPr/>
      </xdr:nvSpPr>
      <xdr:spPr>
        <a:xfrm>
          <a:off x="27022425" y="2286000"/>
          <a:ext cx="7380000" cy="457200"/>
        </a:xfrm>
        <a:prstGeom prst="borderCallout1">
          <a:avLst>
            <a:gd name="adj1" fmla="val 103667"/>
            <a:gd name="adj2" fmla="val 5299"/>
            <a:gd name="adj3" fmla="val 153525"/>
            <a:gd name="adj4" fmla="val 5240"/>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r>
            <a:rPr kumimoji="1" lang="ja-JP" altLang="en-US" sz="1200">
              <a:solidFill>
                <a:srgbClr val="002060"/>
              </a:solidFill>
              <a:latin typeface="メイリオ" panose="020B0604030504040204" pitchFamily="50" charset="-128"/>
              <a:ea typeface="メイリオ" panose="020B0604030504040204" pitchFamily="50" charset="-128"/>
            </a:rPr>
            <a:t>本様式と一緒に提出する</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様式８</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実績報告書の記載内容と齟齬がないか確認してください。</a:t>
          </a:r>
        </a:p>
      </xdr:txBody>
    </xdr:sp>
    <xdr:clientData/>
  </xdr:twoCellAnchor>
  <xdr:twoCellAnchor>
    <xdr:from>
      <xdr:col>6</xdr:col>
      <xdr:colOff>0</xdr:colOff>
      <xdr:row>45</xdr:row>
      <xdr:rowOff>0</xdr:rowOff>
    </xdr:from>
    <xdr:to>
      <xdr:col>7</xdr:col>
      <xdr:colOff>183450</xdr:colOff>
      <xdr:row>46</xdr:row>
      <xdr:rowOff>0</xdr:rowOff>
    </xdr:to>
    <xdr:sp macro="" textlink="">
      <xdr:nvSpPr>
        <xdr:cNvPr id="98" name="テキスト ボックス 97">
          <a:extLst>
            <a:ext uri="{FF2B5EF4-FFF2-40B4-BE49-F238E27FC236}">
              <a16:creationId xmlns:a16="http://schemas.microsoft.com/office/drawing/2014/main" id="{D4A35615-F3D2-40BB-9AF8-EF6B82965918}"/>
            </a:ext>
          </a:extLst>
        </xdr:cNvPr>
        <xdr:cNvSpPr txBox="1"/>
      </xdr:nvSpPr>
      <xdr:spPr>
        <a:xfrm>
          <a:off x="7810500" y="24203025"/>
          <a:ext cx="2993325" cy="4572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002060"/>
              </a:solidFill>
              <a:latin typeface="メイリオ" panose="020B0604030504040204" pitchFamily="50" charset="-128"/>
              <a:ea typeface="メイリオ" panose="020B0604030504040204" pitchFamily="50" charset="-128"/>
            </a:rPr>
            <a:t>★</a:t>
          </a:r>
          <a:r>
            <a:rPr kumimoji="1" lang="en-US" altLang="ja-JP" sz="1800" b="1">
              <a:solidFill>
                <a:srgbClr val="002060"/>
              </a:solidFill>
              <a:latin typeface="メイリオ" panose="020B0604030504040204" pitchFamily="50" charset="-128"/>
              <a:ea typeface="メイリオ" panose="020B0604030504040204" pitchFamily="50" charset="-128"/>
            </a:rPr>
            <a:t>【E】※</a:t>
          </a:r>
          <a:r>
            <a:rPr kumimoji="1" lang="ja-JP" altLang="en-US" sz="1800" b="1">
              <a:solidFill>
                <a:srgbClr val="002060"/>
              </a:solidFill>
              <a:latin typeface="メイリオ" panose="020B0604030504040204" pitchFamily="50" charset="-128"/>
              <a:ea typeface="メイリオ" panose="020B0604030504040204" pitchFamily="50" charset="-128"/>
            </a:rPr>
            <a:t>箇所の説明★</a:t>
          </a:r>
        </a:p>
      </xdr:txBody>
    </xdr:sp>
    <xdr:clientData/>
  </xdr:twoCellAnchor>
  <xdr:twoCellAnchor>
    <xdr:from>
      <xdr:col>1</xdr:col>
      <xdr:colOff>0</xdr:colOff>
      <xdr:row>31</xdr:row>
      <xdr:rowOff>3175</xdr:rowOff>
    </xdr:from>
    <xdr:to>
      <xdr:col>3</xdr:col>
      <xdr:colOff>0</xdr:colOff>
      <xdr:row>32</xdr:row>
      <xdr:rowOff>0</xdr:rowOff>
    </xdr:to>
    <xdr:sp macro="" textlink="">
      <xdr:nvSpPr>
        <xdr:cNvPr id="100" name="四角形: 角を丸くする 99">
          <a:extLst>
            <a:ext uri="{FF2B5EF4-FFF2-40B4-BE49-F238E27FC236}">
              <a16:creationId xmlns:a16="http://schemas.microsoft.com/office/drawing/2014/main" id="{B33200E9-A339-4870-9475-1B54C103C1F3}"/>
            </a:ext>
          </a:extLst>
        </xdr:cNvPr>
        <xdr:cNvSpPr/>
      </xdr:nvSpPr>
      <xdr:spPr>
        <a:xfrm>
          <a:off x="962025" y="17805400"/>
          <a:ext cx="2533650" cy="454025"/>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14</xdr:col>
      <xdr:colOff>0</xdr:colOff>
      <xdr:row>37</xdr:row>
      <xdr:rowOff>0</xdr:rowOff>
    </xdr:from>
    <xdr:to>
      <xdr:col>20</xdr:col>
      <xdr:colOff>0</xdr:colOff>
      <xdr:row>38</xdr:row>
      <xdr:rowOff>0</xdr:rowOff>
    </xdr:to>
    <xdr:sp macro="" textlink="">
      <xdr:nvSpPr>
        <xdr:cNvPr id="102" name="四角形: 角を丸くする 101">
          <a:extLst>
            <a:ext uri="{FF2B5EF4-FFF2-40B4-BE49-F238E27FC236}">
              <a16:creationId xmlns:a16="http://schemas.microsoft.com/office/drawing/2014/main" id="{4ABDCA33-386B-4C4F-ADE9-DFC63B317C00}"/>
            </a:ext>
          </a:extLst>
        </xdr:cNvPr>
        <xdr:cNvSpPr/>
      </xdr:nvSpPr>
      <xdr:spPr>
        <a:xfrm>
          <a:off x="23221950" y="20545425"/>
          <a:ext cx="7600950"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13</xdr:col>
      <xdr:colOff>1266823</xdr:colOff>
      <xdr:row>40</xdr:row>
      <xdr:rowOff>0</xdr:rowOff>
    </xdr:from>
    <xdr:to>
      <xdr:col>18</xdr:col>
      <xdr:colOff>692698</xdr:colOff>
      <xdr:row>41</xdr:row>
      <xdr:rowOff>0</xdr:rowOff>
    </xdr:to>
    <xdr:sp macro="" textlink="">
      <xdr:nvSpPr>
        <xdr:cNvPr id="104" name="吹き出し: 線 103">
          <a:extLst>
            <a:ext uri="{FF2B5EF4-FFF2-40B4-BE49-F238E27FC236}">
              <a16:creationId xmlns:a16="http://schemas.microsoft.com/office/drawing/2014/main" id="{FB2EFF97-3F89-487F-B3C5-5356542F85C5}"/>
            </a:ext>
          </a:extLst>
        </xdr:cNvPr>
        <xdr:cNvSpPr/>
      </xdr:nvSpPr>
      <xdr:spPr>
        <a:xfrm>
          <a:off x="23221948" y="21917025"/>
          <a:ext cx="5760000" cy="457200"/>
        </a:xfrm>
        <a:prstGeom prst="borderCallout1">
          <a:avLst>
            <a:gd name="adj1" fmla="val -199324"/>
            <a:gd name="adj2" fmla="val 20225"/>
            <a:gd name="adj3" fmla="val -742"/>
            <a:gd name="adj4" fmla="val 20048"/>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特別研究員の採用を辞退した場合は、採用終了予定日や雇用月数等を修正。</a:t>
          </a:r>
        </a:p>
      </xdr:txBody>
    </xdr:sp>
    <xdr:clientData/>
  </xdr:twoCellAnchor>
  <xdr:twoCellAnchor>
    <xdr:from>
      <xdr:col>33</xdr:col>
      <xdr:colOff>0</xdr:colOff>
      <xdr:row>19</xdr:row>
      <xdr:rowOff>0</xdr:rowOff>
    </xdr:from>
    <xdr:to>
      <xdr:col>34</xdr:col>
      <xdr:colOff>0</xdr:colOff>
      <xdr:row>20</xdr:row>
      <xdr:rowOff>0</xdr:rowOff>
    </xdr:to>
    <xdr:sp macro="" textlink="">
      <xdr:nvSpPr>
        <xdr:cNvPr id="105" name="四角形: 角を丸くする 104">
          <a:extLst>
            <a:ext uri="{FF2B5EF4-FFF2-40B4-BE49-F238E27FC236}">
              <a16:creationId xmlns:a16="http://schemas.microsoft.com/office/drawing/2014/main" id="{BF88E1F2-BC36-4F49-ADF0-9834865BB7FE}"/>
            </a:ext>
          </a:extLst>
        </xdr:cNvPr>
        <xdr:cNvSpPr/>
      </xdr:nvSpPr>
      <xdr:spPr>
        <a:xfrm>
          <a:off x="48069500" y="12636500"/>
          <a:ext cx="1111250"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37</xdr:col>
      <xdr:colOff>0</xdr:colOff>
      <xdr:row>19</xdr:row>
      <xdr:rowOff>0</xdr:rowOff>
    </xdr:from>
    <xdr:to>
      <xdr:col>38</xdr:col>
      <xdr:colOff>0</xdr:colOff>
      <xdr:row>20</xdr:row>
      <xdr:rowOff>0</xdr:rowOff>
    </xdr:to>
    <xdr:sp macro="" textlink="">
      <xdr:nvSpPr>
        <xdr:cNvPr id="106" name="四角形: 角を丸くする 105">
          <a:extLst>
            <a:ext uri="{FF2B5EF4-FFF2-40B4-BE49-F238E27FC236}">
              <a16:creationId xmlns:a16="http://schemas.microsoft.com/office/drawing/2014/main" id="{48174E98-904A-4ACA-A780-27DEA2B6E6FB}"/>
            </a:ext>
          </a:extLst>
        </xdr:cNvPr>
        <xdr:cNvSpPr/>
      </xdr:nvSpPr>
      <xdr:spPr>
        <a:xfrm>
          <a:off x="52514500" y="12636500"/>
          <a:ext cx="1111250"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41</xdr:col>
      <xdr:colOff>0</xdr:colOff>
      <xdr:row>19</xdr:row>
      <xdr:rowOff>0</xdr:rowOff>
    </xdr:from>
    <xdr:to>
      <xdr:col>42</xdr:col>
      <xdr:colOff>0</xdr:colOff>
      <xdr:row>20</xdr:row>
      <xdr:rowOff>0</xdr:rowOff>
    </xdr:to>
    <xdr:sp macro="" textlink="">
      <xdr:nvSpPr>
        <xdr:cNvPr id="107" name="四角形: 角を丸くする 106">
          <a:extLst>
            <a:ext uri="{FF2B5EF4-FFF2-40B4-BE49-F238E27FC236}">
              <a16:creationId xmlns:a16="http://schemas.microsoft.com/office/drawing/2014/main" id="{1DA33AD1-FF50-473F-872F-3A00897151A0}"/>
            </a:ext>
          </a:extLst>
        </xdr:cNvPr>
        <xdr:cNvSpPr/>
      </xdr:nvSpPr>
      <xdr:spPr>
        <a:xfrm>
          <a:off x="56969025" y="12620625"/>
          <a:ext cx="1114425"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26</xdr:col>
      <xdr:colOff>0</xdr:colOff>
      <xdr:row>37</xdr:row>
      <xdr:rowOff>0</xdr:rowOff>
    </xdr:from>
    <xdr:to>
      <xdr:col>34</xdr:col>
      <xdr:colOff>0</xdr:colOff>
      <xdr:row>38</xdr:row>
      <xdr:rowOff>0</xdr:rowOff>
    </xdr:to>
    <xdr:sp macro="" textlink="">
      <xdr:nvSpPr>
        <xdr:cNvPr id="128" name="四角形: 角を丸くする 127">
          <a:extLst>
            <a:ext uri="{FF2B5EF4-FFF2-40B4-BE49-F238E27FC236}">
              <a16:creationId xmlns:a16="http://schemas.microsoft.com/office/drawing/2014/main" id="{7ADD1576-860B-4C57-97E0-1DA6ED96E0DE}"/>
            </a:ext>
          </a:extLst>
        </xdr:cNvPr>
        <xdr:cNvSpPr/>
      </xdr:nvSpPr>
      <xdr:spPr>
        <a:xfrm>
          <a:off x="40252650" y="20545425"/>
          <a:ext cx="8915400" cy="457200"/>
        </a:xfrm>
        <a:prstGeom prst="roundRect">
          <a:avLst/>
        </a:prstGeom>
        <a:solidFill>
          <a:srgbClr val="A2EAE8">
            <a:alpha val="60000"/>
          </a:srgbClr>
        </a:solid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rgbClr val="002060"/>
              </a:solidFill>
              <a:effectLst/>
              <a:latin typeface="メイリオ" panose="020B0604030504040204" pitchFamily="50" charset="-128"/>
              <a:ea typeface="メイリオ" panose="020B0604030504040204" pitchFamily="50" charset="-128"/>
              <a:cs typeface="+mn-cs"/>
            </a:rPr>
            <a:t>10</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月に受入研究機関変更（転入）で雇用開始のため９</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月</a:t>
          </a:r>
          <a:r>
            <a:rPr kumimoji="1" lang="ja-JP" altLang="en-US" sz="1200" b="0" i="0" baseline="0">
              <a:solidFill>
                <a:srgbClr val="002060"/>
              </a:solidFill>
              <a:effectLst/>
              <a:latin typeface="メイリオ" panose="020B0604030504040204" pitchFamily="50" charset="-128"/>
              <a:ea typeface="メイリオ" panose="020B0604030504040204" pitchFamily="50" charset="-128"/>
              <a:cs typeface="+mn-cs"/>
            </a:rPr>
            <a:t>まで</a:t>
          </a:r>
          <a:r>
            <a:rPr kumimoji="1" lang="ja-JP" altLang="ja-JP" sz="1200" b="0" i="0" baseline="0">
              <a:solidFill>
                <a:srgbClr val="002060"/>
              </a:solidFill>
              <a:effectLst/>
              <a:latin typeface="メイリオ" panose="020B0604030504040204" pitchFamily="50" charset="-128"/>
              <a:ea typeface="メイリオ" panose="020B0604030504040204" pitchFamily="50" charset="-128"/>
              <a:cs typeface="+mn-cs"/>
            </a:rPr>
            <a:t>空欄</a:t>
          </a: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39</xdr:col>
      <xdr:colOff>1</xdr:colOff>
      <xdr:row>37</xdr:row>
      <xdr:rowOff>0</xdr:rowOff>
    </xdr:from>
    <xdr:to>
      <xdr:col>41</xdr:col>
      <xdr:colOff>1</xdr:colOff>
      <xdr:row>37</xdr:row>
      <xdr:rowOff>457200</xdr:rowOff>
    </xdr:to>
    <xdr:sp macro="" textlink="">
      <xdr:nvSpPr>
        <xdr:cNvPr id="129" name="四角形: 角を丸くする 128">
          <a:extLst>
            <a:ext uri="{FF2B5EF4-FFF2-40B4-BE49-F238E27FC236}">
              <a16:creationId xmlns:a16="http://schemas.microsoft.com/office/drawing/2014/main" id="{48064C6B-4C6A-4245-8BD3-79B92DAEF20D}"/>
            </a:ext>
          </a:extLst>
        </xdr:cNvPr>
        <xdr:cNvSpPr/>
      </xdr:nvSpPr>
      <xdr:spPr>
        <a:xfrm>
          <a:off x="54737001" y="20605750"/>
          <a:ext cx="2222500"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200">
            <a:solidFill>
              <a:srgbClr val="002060"/>
            </a:solidFill>
            <a:effectLst/>
            <a:latin typeface="メイリオ" panose="020B0604030504040204" pitchFamily="50" charset="-128"/>
            <a:ea typeface="メイリオ" panose="020B0604030504040204" pitchFamily="50" charset="-128"/>
          </a:endParaRPr>
        </a:p>
      </xdr:txBody>
    </xdr:sp>
    <xdr:clientData/>
  </xdr:twoCellAnchor>
  <xdr:twoCellAnchor>
    <xdr:from>
      <xdr:col>20</xdr:col>
      <xdr:colOff>0</xdr:colOff>
      <xdr:row>10</xdr:row>
      <xdr:rowOff>0</xdr:rowOff>
    </xdr:from>
    <xdr:to>
      <xdr:col>24</xdr:col>
      <xdr:colOff>0</xdr:colOff>
      <xdr:row>12</xdr:row>
      <xdr:rowOff>0</xdr:rowOff>
    </xdr:to>
    <xdr:sp macro="" textlink="">
      <xdr:nvSpPr>
        <xdr:cNvPr id="59" name="四角形: 角を丸くする 58">
          <a:extLst>
            <a:ext uri="{FF2B5EF4-FFF2-40B4-BE49-F238E27FC236}">
              <a16:creationId xmlns:a16="http://schemas.microsoft.com/office/drawing/2014/main" id="{72FD001C-E871-48DF-86B7-D601BA11864C}"/>
            </a:ext>
          </a:extLst>
        </xdr:cNvPr>
        <xdr:cNvSpPr/>
      </xdr:nvSpPr>
      <xdr:spPr>
        <a:xfrm>
          <a:off x="30822900" y="5791200"/>
          <a:ext cx="6286500" cy="1524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nchorCtr="0"/>
        <a:lstStyle/>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ctr"/>
          <a:r>
            <a:rPr kumimoji="1" lang="ja-JP" altLang="en-US" sz="1200" b="1">
              <a:solidFill>
                <a:srgbClr val="FF0000"/>
              </a:solidFill>
              <a:latin typeface="メイリオ" panose="020B0604030504040204" pitchFamily="50" charset="-128"/>
              <a:ea typeface="メイリオ" panose="020B0604030504040204" pitchFamily="50" charset="-128"/>
            </a:rPr>
            <a:t>第４四半期までの概算払済額を入力。</a:t>
          </a:r>
        </a:p>
      </xdr:txBody>
    </xdr:sp>
    <xdr:clientData/>
  </xdr:twoCellAnchor>
  <xdr:twoCellAnchor>
    <xdr:from>
      <xdr:col>39</xdr:col>
      <xdr:colOff>0</xdr:colOff>
      <xdr:row>40</xdr:row>
      <xdr:rowOff>0</xdr:rowOff>
    </xdr:from>
    <xdr:to>
      <xdr:col>44</xdr:col>
      <xdr:colOff>1018275</xdr:colOff>
      <xdr:row>41</xdr:row>
      <xdr:rowOff>306000</xdr:rowOff>
    </xdr:to>
    <xdr:sp macro="" textlink="">
      <xdr:nvSpPr>
        <xdr:cNvPr id="72" name="吹き出し: 線 71">
          <a:extLst>
            <a:ext uri="{FF2B5EF4-FFF2-40B4-BE49-F238E27FC236}">
              <a16:creationId xmlns:a16="http://schemas.microsoft.com/office/drawing/2014/main" id="{7844A3E5-AE62-4BF1-A7FE-E75316DC067B}"/>
            </a:ext>
          </a:extLst>
        </xdr:cNvPr>
        <xdr:cNvSpPr/>
      </xdr:nvSpPr>
      <xdr:spPr>
        <a:xfrm>
          <a:off x="54740175" y="21917025"/>
          <a:ext cx="7200000" cy="763200"/>
        </a:xfrm>
        <a:prstGeom prst="borderCallout1">
          <a:avLst>
            <a:gd name="adj1" fmla="val -116531"/>
            <a:gd name="adj2" fmla="val 4406"/>
            <a:gd name="adj3" fmla="val -2402"/>
            <a:gd name="adj4" fmla="val 4411"/>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第４四半期の請求時以降に１月末で特別研究員の採用を辞退したため、２月～３月を「</a:t>
          </a:r>
          <a:r>
            <a:rPr kumimoji="1" lang="en-US" altLang="ja-JP" sz="1200">
              <a:solidFill>
                <a:srgbClr val="002060"/>
              </a:solidFill>
              <a:latin typeface="メイリオ" panose="020B0604030504040204" pitchFamily="50" charset="-128"/>
              <a:ea typeface="メイリオ" panose="020B0604030504040204" pitchFamily="50" charset="-128"/>
            </a:rPr>
            <a:t>0</a:t>
          </a:r>
          <a:r>
            <a:rPr kumimoji="1" lang="ja-JP" altLang="en-US" sz="1200">
              <a:solidFill>
                <a:srgbClr val="002060"/>
              </a:solidFill>
              <a:latin typeface="メイリオ" panose="020B0604030504040204" pitchFamily="50" charset="-128"/>
              <a:ea typeface="メイリオ" panose="020B0604030504040204" pitchFamily="50" charset="-128"/>
            </a:rPr>
            <a:t>」に修正。</a:t>
          </a:r>
          <a:endParaRPr kumimoji="1" lang="en-US" altLang="ja-JP" sz="1200">
            <a:solidFill>
              <a:srgbClr val="00206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交付した雇用支援金に残額が生じたため、額の確定後に返還が必要。</a:t>
          </a:r>
          <a:endParaRPr kumimoji="1" lang="en-US" altLang="ja-JP"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1000124</xdr:colOff>
      <xdr:row>28</xdr:row>
      <xdr:rowOff>9525</xdr:rowOff>
    </xdr:from>
    <xdr:to>
      <xdr:col>1</xdr:col>
      <xdr:colOff>1019175</xdr:colOff>
      <xdr:row>39</xdr:row>
      <xdr:rowOff>447675</xdr:rowOff>
    </xdr:to>
    <xdr:cxnSp macro="">
      <xdr:nvCxnSpPr>
        <xdr:cNvPr id="65" name="直線矢印コネクタ 64">
          <a:extLst>
            <a:ext uri="{FF2B5EF4-FFF2-40B4-BE49-F238E27FC236}">
              <a16:creationId xmlns:a16="http://schemas.microsoft.com/office/drawing/2014/main" id="{F6428D1F-8503-463C-8104-DF8192724E66}"/>
            </a:ext>
          </a:extLst>
        </xdr:cNvPr>
        <xdr:cNvCxnSpPr/>
      </xdr:nvCxnSpPr>
      <xdr:spPr>
        <a:xfrm flipV="1">
          <a:off x="1962149" y="16440150"/>
          <a:ext cx="19051" cy="5467350"/>
        </a:xfrm>
        <a:prstGeom prst="straightConnector1">
          <a:avLst/>
        </a:prstGeom>
        <a:ln w="38100">
          <a:solidFill>
            <a:srgbClr val="33CCCC"/>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0</xdr:rowOff>
    </xdr:from>
    <xdr:to>
      <xdr:col>3</xdr:col>
      <xdr:colOff>0</xdr:colOff>
      <xdr:row>28</xdr:row>
      <xdr:rowOff>0</xdr:rowOff>
    </xdr:to>
    <xdr:sp macro="" textlink="">
      <xdr:nvSpPr>
        <xdr:cNvPr id="66" name="四角形: 角を丸くする 65">
          <a:extLst>
            <a:ext uri="{FF2B5EF4-FFF2-40B4-BE49-F238E27FC236}">
              <a16:creationId xmlns:a16="http://schemas.microsoft.com/office/drawing/2014/main" id="{3D05BA19-C6F6-4E25-B667-4863B5BEC3CF}"/>
            </a:ext>
          </a:extLst>
        </xdr:cNvPr>
        <xdr:cNvSpPr/>
      </xdr:nvSpPr>
      <xdr:spPr>
        <a:xfrm>
          <a:off x="962025" y="15973425"/>
          <a:ext cx="2533650" cy="457200"/>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45</xdr:col>
      <xdr:colOff>0</xdr:colOff>
      <xdr:row>18</xdr:row>
      <xdr:rowOff>0</xdr:rowOff>
    </xdr:from>
    <xdr:to>
      <xdr:col>45</xdr:col>
      <xdr:colOff>1360800</xdr:colOff>
      <xdr:row>21</xdr:row>
      <xdr:rowOff>380999</xdr:rowOff>
    </xdr:to>
    <xdr:sp macro="" textlink="">
      <xdr:nvSpPr>
        <xdr:cNvPr id="61" name="四角形: 角を丸くする 60">
          <a:extLst>
            <a:ext uri="{FF2B5EF4-FFF2-40B4-BE49-F238E27FC236}">
              <a16:creationId xmlns:a16="http://schemas.microsoft.com/office/drawing/2014/main" id="{686D3C01-1385-4F77-8918-E9B1738F3451}"/>
            </a:ext>
          </a:extLst>
        </xdr:cNvPr>
        <xdr:cNvSpPr/>
      </xdr:nvSpPr>
      <xdr:spPr>
        <a:xfrm>
          <a:off x="62341125" y="12011025"/>
          <a:ext cx="1360800" cy="1752599"/>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oneCellAnchor>
    <xdr:from>
      <xdr:col>45</xdr:col>
      <xdr:colOff>9525</xdr:colOff>
      <xdr:row>18</xdr:row>
      <xdr:rowOff>526255</xdr:rowOff>
    </xdr:from>
    <xdr:ext cx="1332000" cy="432000"/>
    <xdr:sp macro="" textlink="">
      <xdr:nvSpPr>
        <xdr:cNvPr id="63" name="テキスト ボックス 62">
          <a:extLst>
            <a:ext uri="{FF2B5EF4-FFF2-40B4-BE49-F238E27FC236}">
              <a16:creationId xmlns:a16="http://schemas.microsoft.com/office/drawing/2014/main" id="{329DC04E-29CC-432F-9B53-12F773E91C06}"/>
            </a:ext>
          </a:extLst>
        </xdr:cNvPr>
        <xdr:cNvSpPr txBox="1"/>
      </xdr:nvSpPr>
      <xdr:spPr>
        <a:xfrm>
          <a:off x="62350650" y="12537280"/>
          <a:ext cx="1332000" cy="432000"/>
        </a:xfrm>
        <a:prstGeom prst="rect">
          <a:avLst/>
        </a:prstGeom>
        <a:solidFill>
          <a:srgbClr val="A2EAE8"/>
        </a:solidFill>
        <a:ln w="38100"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noAutofit/>
        </a:bodyPr>
        <a:lstStyle/>
        <a:p>
          <a:pPr algn="ctr"/>
          <a:r>
            <a:rPr kumimoji="1" lang="ja-JP" altLang="en-US" sz="1600" b="1">
              <a:solidFill>
                <a:srgbClr val="002060"/>
              </a:solidFill>
              <a:latin typeface="メイリオ" panose="020B0604030504040204" pitchFamily="50" charset="-128"/>
              <a:ea typeface="メイリオ" panose="020B0604030504040204" pitchFamily="50" charset="-128"/>
            </a:rPr>
            <a:t>全員必須</a:t>
          </a:r>
        </a:p>
      </xdr:txBody>
    </xdr:sp>
    <xdr:clientData/>
  </xdr:oneCellAnchor>
  <xdr:twoCellAnchor>
    <xdr:from>
      <xdr:col>46</xdr:col>
      <xdr:colOff>0</xdr:colOff>
      <xdr:row>19</xdr:row>
      <xdr:rowOff>0</xdr:rowOff>
    </xdr:from>
    <xdr:to>
      <xdr:col>47</xdr:col>
      <xdr:colOff>0</xdr:colOff>
      <xdr:row>22</xdr:row>
      <xdr:rowOff>0</xdr:rowOff>
    </xdr:to>
    <xdr:sp macro="" textlink="">
      <xdr:nvSpPr>
        <xdr:cNvPr id="18" name="四角形: 角を丸くする 17">
          <a:extLst>
            <a:ext uri="{FF2B5EF4-FFF2-40B4-BE49-F238E27FC236}">
              <a16:creationId xmlns:a16="http://schemas.microsoft.com/office/drawing/2014/main" id="{82B9F484-07BC-41E2-A04A-2BCA3F263000}"/>
            </a:ext>
          </a:extLst>
        </xdr:cNvPr>
        <xdr:cNvSpPr/>
      </xdr:nvSpPr>
      <xdr:spPr>
        <a:xfrm>
          <a:off x="63760350" y="12620625"/>
          <a:ext cx="733425" cy="1143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l"/>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12</xdr:col>
      <xdr:colOff>1247775</xdr:colOff>
      <xdr:row>11</xdr:row>
      <xdr:rowOff>0</xdr:rowOff>
    </xdr:from>
    <xdr:to>
      <xdr:col>16</xdr:col>
      <xdr:colOff>860475</xdr:colOff>
      <xdr:row>11</xdr:row>
      <xdr:rowOff>457200</xdr:rowOff>
    </xdr:to>
    <xdr:sp macro="" textlink="">
      <xdr:nvSpPr>
        <xdr:cNvPr id="64" name="吹き出し: 線 63">
          <a:extLst>
            <a:ext uri="{FF2B5EF4-FFF2-40B4-BE49-F238E27FC236}">
              <a16:creationId xmlns:a16="http://schemas.microsoft.com/office/drawing/2014/main" id="{778E6798-C177-4585-97BD-69121F4D6912}"/>
            </a:ext>
          </a:extLst>
        </xdr:cNvPr>
        <xdr:cNvSpPr/>
      </xdr:nvSpPr>
      <xdr:spPr>
        <a:xfrm>
          <a:off x="21936075" y="6553200"/>
          <a:ext cx="4680000" cy="457200"/>
        </a:xfrm>
        <a:prstGeom prst="borderCallout1">
          <a:avLst>
            <a:gd name="adj1" fmla="val 51208"/>
            <a:gd name="adj2" fmla="val 99944"/>
            <a:gd name="adj3" fmla="val 52545"/>
            <a:gd name="adj4" fmla="val 108588"/>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algn="ct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様式４</a:t>
          </a: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変更交付申請書提出の場合は入力してください。</a:t>
          </a:r>
        </a:p>
      </xdr:txBody>
    </xdr:sp>
    <xdr:clientData/>
  </xdr:twoCellAnchor>
  <xdr:twoCellAnchor>
    <xdr:from>
      <xdr:col>17</xdr:col>
      <xdr:colOff>0</xdr:colOff>
      <xdr:row>10</xdr:row>
      <xdr:rowOff>0</xdr:rowOff>
    </xdr:from>
    <xdr:to>
      <xdr:col>17</xdr:col>
      <xdr:colOff>1257300</xdr:colOff>
      <xdr:row>13</xdr:row>
      <xdr:rowOff>0</xdr:rowOff>
    </xdr:to>
    <xdr:sp macro="" textlink="">
      <xdr:nvSpPr>
        <xdr:cNvPr id="68" name="四角形: 角を丸くする 67">
          <a:extLst>
            <a:ext uri="{FF2B5EF4-FFF2-40B4-BE49-F238E27FC236}">
              <a16:creationId xmlns:a16="http://schemas.microsoft.com/office/drawing/2014/main" id="{7EBF159B-D975-4FD8-AC17-5075AB0C124A}"/>
            </a:ext>
          </a:extLst>
        </xdr:cNvPr>
        <xdr:cNvSpPr/>
      </xdr:nvSpPr>
      <xdr:spPr>
        <a:xfrm>
          <a:off x="27022425" y="5791200"/>
          <a:ext cx="1257300" cy="2286000"/>
        </a:xfrm>
        <a:prstGeom prst="roundRect">
          <a:avLst>
            <a:gd name="adj" fmla="val 16667"/>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t"/>
        <a:lstStyle/>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45</xdr:row>
      <xdr:rowOff>457199</xdr:rowOff>
    </xdr:from>
    <xdr:to>
      <xdr:col>5</xdr:col>
      <xdr:colOff>0</xdr:colOff>
      <xdr:row>66</xdr:row>
      <xdr:rowOff>0</xdr:rowOff>
    </xdr:to>
    <xdr:sp macro="" textlink="">
      <xdr:nvSpPr>
        <xdr:cNvPr id="70" name="テキスト ボックス 69">
          <a:extLst>
            <a:ext uri="{FF2B5EF4-FFF2-40B4-BE49-F238E27FC236}">
              <a16:creationId xmlns:a16="http://schemas.microsoft.com/office/drawing/2014/main" id="{1D57CD4C-C925-489A-9B12-F4D33A870AFD}"/>
            </a:ext>
          </a:extLst>
        </xdr:cNvPr>
        <xdr:cNvSpPr txBox="1"/>
      </xdr:nvSpPr>
      <xdr:spPr>
        <a:xfrm>
          <a:off x="962025" y="24660224"/>
          <a:ext cx="6896100" cy="4953001"/>
        </a:xfrm>
        <a:prstGeom prst="rect">
          <a:avLst/>
        </a:prstGeom>
        <a:solidFill>
          <a:srgbClr val="CCCCFF"/>
        </a:solidFill>
        <a:ln w="38100" cmpd="sng">
          <a:solidFill>
            <a:srgbClr val="7030A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r>
            <a:rPr kumimoji="1" lang="en-US" altLang="ja-JP" sz="1200">
              <a:solidFill>
                <a:srgbClr val="002060"/>
              </a:solidFill>
              <a:latin typeface="メイリオ" panose="020B0604030504040204" pitchFamily="50" charset="-128"/>
              <a:ea typeface="メイリオ" panose="020B0604030504040204" pitchFamily="50" charset="-128"/>
            </a:rPr>
            <a:t>  1</a:t>
          </a:r>
          <a:r>
            <a:rPr kumimoji="1" lang="ja-JP" altLang="en-US" sz="1200">
              <a:solidFill>
                <a:srgbClr val="002060"/>
              </a:solidFill>
              <a:latin typeface="メイリオ" panose="020B0604030504040204" pitchFamily="50" charset="-128"/>
              <a:ea typeface="メイリオ" panose="020B0604030504040204" pitchFamily="50" charset="-128"/>
            </a:rPr>
            <a:t>　採用延長取得により年度途中に採用期間が終了予定の継続採用者</a:t>
          </a:r>
        </a:p>
        <a:p>
          <a:r>
            <a:rPr kumimoji="1" lang="ja-JP" altLang="en-US" sz="1200">
              <a:solidFill>
                <a:srgbClr val="002060"/>
              </a:solidFill>
              <a:latin typeface="メイリオ" panose="020B0604030504040204" pitchFamily="50" charset="-128"/>
              <a:ea typeface="メイリオ" panose="020B0604030504040204" pitchFamily="50" charset="-128"/>
            </a:rPr>
            <a:t>  </a:t>
          </a:r>
          <a:r>
            <a:rPr kumimoji="1" lang="en-US" altLang="ja-JP" sz="1200">
              <a:solidFill>
                <a:srgbClr val="002060"/>
              </a:solidFill>
              <a:latin typeface="メイリオ" panose="020B0604030504040204" pitchFamily="50" charset="-128"/>
              <a:ea typeface="メイリオ" panose="020B0604030504040204" pitchFamily="50" charset="-128"/>
            </a:rPr>
            <a:t>2</a:t>
          </a:r>
          <a:r>
            <a:rPr kumimoji="1" lang="ja-JP" altLang="en-US" sz="1200">
              <a:solidFill>
                <a:srgbClr val="002060"/>
              </a:solidFill>
              <a:latin typeface="メイリオ" panose="020B0604030504040204" pitchFamily="50" charset="-128"/>
              <a:ea typeface="メイリオ" panose="020B0604030504040204" pitchFamily="50" charset="-128"/>
            </a:rPr>
            <a:t>　令和７年度末で特別研究員の採用期間が終了予定の継続採用者</a:t>
          </a:r>
        </a:p>
        <a:p>
          <a:r>
            <a:rPr kumimoji="1" lang="en-US" altLang="ja-JP" sz="1200">
              <a:solidFill>
                <a:srgbClr val="002060"/>
              </a:solidFill>
              <a:latin typeface="メイリオ" panose="020B0604030504040204" pitchFamily="50" charset="-128"/>
              <a:ea typeface="メイリオ" panose="020B0604030504040204" pitchFamily="50" charset="-128"/>
            </a:rPr>
            <a:t>  3</a:t>
          </a:r>
          <a:r>
            <a:rPr kumimoji="1" lang="ja-JP" altLang="en-US" sz="1200">
              <a:solidFill>
                <a:srgbClr val="002060"/>
              </a:solidFill>
              <a:latin typeface="メイリオ" panose="020B0604030504040204" pitchFamily="50" charset="-128"/>
              <a:ea typeface="メイリオ" panose="020B0604030504040204" pitchFamily="50" charset="-128"/>
            </a:rPr>
            <a:t>　継続採用者（</a:t>
          </a:r>
          <a:r>
            <a:rPr kumimoji="1" lang="en-US" altLang="ja-JP" sz="1200">
              <a:solidFill>
                <a:srgbClr val="002060"/>
              </a:solidFill>
              <a:latin typeface="メイリオ" panose="020B0604030504040204" pitchFamily="50" charset="-128"/>
              <a:ea typeface="メイリオ" panose="020B0604030504040204" pitchFamily="50" charset="-128"/>
            </a:rPr>
            <a:t>CPD</a:t>
          </a:r>
          <a:r>
            <a:rPr kumimoji="1" lang="ja-JP" altLang="en-US" sz="1200">
              <a:solidFill>
                <a:srgbClr val="002060"/>
              </a:solidFill>
              <a:latin typeface="メイリオ" panose="020B0604030504040204" pitchFamily="50" charset="-128"/>
              <a:ea typeface="メイリオ" panose="020B0604030504040204" pitchFamily="50" charset="-128"/>
            </a:rPr>
            <a:t>）</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  4</a:t>
          </a:r>
          <a:r>
            <a:rPr kumimoji="1" lang="ja-JP" altLang="en-US" sz="1200">
              <a:solidFill>
                <a:srgbClr val="002060"/>
              </a:solidFill>
              <a:latin typeface="メイリオ" panose="020B0604030504040204" pitchFamily="50" charset="-128"/>
              <a:ea typeface="メイリオ" panose="020B0604030504040204" pitchFamily="50" charset="-128"/>
            </a:rPr>
            <a:t>　</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令和</a:t>
          </a:r>
          <a:r>
            <a:rPr kumimoji="1" lang="en-US" altLang="ja-JP" sz="1200">
              <a:solidFill>
                <a:srgbClr val="002060"/>
              </a:solidFill>
              <a:effectLst/>
              <a:latin typeface="メイリオ" panose="020B0604030504040204" pitchFamily="50" charset="-128"/>
              <a:ea typeface="メイリオ" panose="020B0604030504040204" pitchFamily="50" charset="-128"/>
              <a:cs typeface="+mn-cs"/>
            </a:rPr>
            <a:t>7</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年度から雇用開始の継続採用者</a:t>
          </a:r>
          <a:endParaRPr kumimoji="1" lang="en-US" altLang="ja-JP" sz="1200">
            <a:solidFill>
              <a:srgbClr val="002060"/>
            </a:solidFill>
            <a:effectLst/>
            <a:latin typeface="メイリオ" panose="020B0604030504040204" pitchFamily="50" charset="-128"/>
            <a:ea typeface="メイリオ" panose="020B0604030504040204" pitchFamily="50" charset="-128"/>
            <a:cs typeface="+mn-cs"/>
          </a:endParaRPr>
        </a:p>
        <a:p>
          <a:r>
            <a:rPr kumimoji="1" lang="en-US" altLang="ja-JP" sz="1200">
              <a:solidFill>
                <a:srgbClr val="002060"/>
              </a:solidFill>
              <a:latin typeface="メイリオ" panose="020B0604030504040204" pitchFamily="50" charset="-128"/>
              <a:ea typeface="メイリオ" panose="020B0604030504040204" pitchFamily="50" charset="-128"/>
            </a:rPr>
            <a:t>  5</a:t>
          </a:r>
          <a:r>
            <a:rPr kumimoji="1" lang="ja-JP" altLang="en-US" sz="1200">
              <a:solidFill>
                <a:srgbClr val="002060"/>
              </a:solidFill>
              <a:latin typeface="メイリオ" panose="020B0604030504040204" pitchFamily="50" charset="-128"/>
              <a:ea typeface="メイリオ" panose="020B0604030504040204" pitchFamily="50" charset="-128"/>
            </a:rPr>
            <a:t>　第１四半期に中途辞退した継続採用者（フェローシップ型）</a:t>
          </a:r>
        </a:p>
        <a:p>
          <a:r>
            <a:rPr kumimoji="1" lang="en-US" altLang="ja-JP" sz="1200">
              <a:solidFill>
                <a:srgbClr val="002060"/>
              </a:solidFill>
              <a:latin typeface="メイリオ" panose="020B0604030504040204" pitchFamily="50" charset="-128"/>
              <a:ea typeface="メイリオ" panose="020B0604030504040204" pitchFamily="50" charset="-128"/>
            </a:rPr>
            <a:t>  6</a:t>
          </a:r>
          <a:r>
            <a:rPr kumimoji="1" lang="ja-JP" altLang="en-US" sz="1200">
              <a:solidFill>
                <a:srgbClr val="002060"/>
              </a:solidFill>
              <a:latin typeface="メイリオ" panose="020B0604030504040204" pitchFamily="50" charset="-128"/>
              <a:ea typeface="メイリオ" panose="020B0604030504040204" pitchFamily="50" charset="-128"/>
            </a:rPr>
            <a:t>　採用中断期間中の継続採用者（給与の支給額が変更となり減額調整）</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  7</a:t>
          </a:r>
          <a:r>
            <a:rPr kumimoji="1" lang="ja-JP" altLang="en-US" sz="1200">
              <a:solidFill>
                <a:srgbClr val="002060"/>
              </a:solidFill>
              <a:latin typeface="メイリオ" panose="020B0604030504040204" pitchFamily="50" charset="-128"/>
              <a:ea typeface="メイリオ" panose="020B0604030504040204" pitchFamily="50" charset="-128"/>
            </a:rPr>
            <a:t>　採用中断期間中の継続採用者（</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  8</a:t>
          </a:r>
          <a:r>
            <a:rPr kumimoji="1" lang="ja-JP" altLang="en-US" sz="1200">
              <a:solidFill>
                <a:srgbClr val="002060"/>
              </a:solidFill>
              <a:latin typeface="メイリオ" panose="020B0604030504040204" pitchFamily="50" charset="-128"/>
              <a:ea typeface="メイリオ" panose="020B0604030504040204" pitchFamily="50" charset="-128"/>
            </a:rPr>
            <a:t>　新規採用者</a:t>
          </a:r>
        </a:p>
        <a:p>
          <a:r>
            <a:rPr kumimoji="1" lang="ja-JP" altLang="en-US" sz="1200" baseline="0">
              <a:solidFill>
                <a:srgbClr val="002060"/>
              </a:solidFill>
              <a:latin typeface="メイリオ" panose="020B0604030504040204" pitchFamily="50" charset="-128"/>
              <a:ea typeface="メイリオ" panose="020B0604030504040204" pitchFamily="50" charset="-128"/>
            </a:rPr>
            <a:t>  </a:t>
          </a:r>
          <a:r>
            <a:rPr kumimoji="1" lang="en-US" altLang="ja-JP" sz="1200">
              <a:solidFill>
                <a:srgbClr val="002060"/>
              </a:solidFill>
              <a:latin typeface="メイリオ" panose="020B0604030504040204" pitchFamily="50" charset="-128"/>
              <a:ea typeface="メイリオ" panose="020B0604030504040204" pitchFamily="50" charset="-128"/>
            </a:rPr>
            <a:t>9</a:t>
          </a:r>
          <a:r>
            <a:rPr kumimoji="1" lang="ja-JP" altLang="en-US" sz="1200">
              <a:solidFill>
                <a:srgbClr val="002060"/>
              </a:solidFill>
              <a:latin typeface="メイリオ" panose="020B0604030504040204" pitchFamily="50" charset="-128"/>
              <a:ea typeface="メイリオ" panose="020B0604030504040204" pitchFamily="50" charset="-128"/>
            </a:rPr>
            <a:t>　新規採用者（フェローシップ型）</a:t>
          </a:r>
        </a:p>
        <a:p>
          <a:r>
            <a:rPr kumimoji="1" lang="en-US" altLang="ja-JP" sz="1200">
              <a:solidFill>
                <a:srgbClr val="002060"/>
              </a:solidFill>
              <a:latin typeface="メイリオ" panose="020B0604030504040204" pitchFamily="50" charset="-128"/>
              <a:ea typeface="メイリオ" panose="020B0604030504040204" pitchFamily="50" charset="-128"/>
            </a:rPr>
            <a:t>10</a:t>
          </a:r>
          <a:r>
            <a:rPr kumimoji="1" lang="ja-JP" altLang="en-US" sz="1200">
              <a:solidFill>
                <a:srgbClr val="002060"/>
              </a:solidFill>
              <a:latin typeface="メイリオ" panose="020B0604030504040204" pitchFamily="50" charset="-128"/>
              <a:ea typeface="メイリオ" panose="020B0604030504040204" pitchFamily="50" charset="-128"/>
            </a:rPr>
            <a:t>　本人希望により年度途中から雇用開始予定のある新規採用者（フェローシップ型）</a:t>
          </a:r>
        </a:p>
        <a:p>
          <a:r>
            <a:rPr kumimoji="1" lang="en-US" altLang="ja-JP" sz="1200">
              <a:solidFill>
                <a:srgbClr val="002060"/>
              </a:solidFill>
              <a:latin typeface="メイリオ" panose="020B0604030504040204" pitchFamily="50" charset="-128"/>
              <a:ea typeface="メイリオ" panose="020B0604030504040204" pitchFamily="50" charset="-128"/>
            </a:rPr>
            <a:t>11</a:t>
          </a:r>
          <a:r>
            <a:rPr kumimoji="1" lang="ja-JP" altLang="en-US" sz="1200">
              <a:solidFill>
                <a:srgbClr val="002060"/>
              </a:solidFill>
              <a:latin typeface="メイリオ" panose="020B0604030504040204" pitchFamily="50" charset="-128"/>
              <a:ea typeface="メイリオ" panose="020B0604030504040204" pitchFamily="50" charset="-128"/>
            </a:rPr>
            <a:t>　第１四半期に中途辞退した新規採用者</a:t>
          </a:r>
        </a:p>
        <a:p>
          <a:r>
            <a:rPr kumimoji="1" lang="en-US" altLang="ja-JP" sz="1200">
              <a:solidFill>
                <a:srgbClr val="002060"/>
              </a:solidFill>
              <a:latin typeface="メイリオ" panose="020B0604030504040204" pitchFamily="50" charset="-128"/>
              <a:ea typeface="メイリオ" panose="020B0604030504040204" pitchFamily="50" charset="-128"/>
            </a:rPr>
            <a:t>12</a:t>
          </a:r>
          <a:r>
            <a:rPr kumimoji="1" lang="ja-JP" altLang="en-US" sz="1200">
              <a:solidFill>
                <a:srgbClr val="002060"/>
              </a:solidFill>
              <a:latin typeface="メイリオ" panose="020B0604030504040204" pitchFamily="50" charset="-128"/>
              <a:ea typeface="メイリオ" panose="020B0604030504040204" pitchFamily="50" charset="-128"/>
            </a:rPr>
            <a:t>　第３四半期に受入研究機関変更（転出）予定の新規採用者</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13</a:t>
          </a:r>
          <a:r>
            <a:rPr kumimoji="1" lang="ja-JP" altLang="en-US" sz="1200">
              <a:solidFill>
                <a:srgbClr val="002060"/>
              </a:solidFill>
              <a:latin typeface="メイリオ" panose="020B0604030504040204" pitchFamily="50" charset="-128"/>
              <a:ea typeface="メイリオ" panose="020B0604030504040204" pitchFamily="50" charset="-128"/>
            </a:rPr>
            <a:t>　年度途中から採用開始の新規採用者（</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a:t>
          </a:r>
        </a:p>
        <a:p>
          <a:r>
            <a:rPr kumimoji="1" lang="en-US" altLang="ja-JP" sz="1200">
              <a:solidFill>
                <a:srgbClr val="002060"/>
              </a:solidFill>
              <a:latin typeface="メイリオ" panose="020B0604030504040204" pitchFamily="50" charset="-128"/>
              <a:ea typeface="メイリオ" panose="020B0604030504040204" pitchFamily="50" charset="-128"/>
            </a:rPr>
            <a:t>14</a:t>
          </a:r>
          <a:r>
            <a:rPr kumimoji="1" lang="ja-JP" altLang="en-US" sz="1200">
              <a:solidFill>
                <a:srgbClr val="002060"/>
              </a:solidFill>
              <a:latin typeface="メイリオ" panose="020B0604030504040204" pitchFamily="50" charset="-128"/>
              <a:ea typeface="メイリオ" panose="020B0604030504040204" pitchFamily="50" charset="-128"/>
            </a:rPr>
            <a:t>　交付決定後に採用内定辞退した新規採用者（</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a:t>
          </a:r>
          <a:endParaRPr kumimoji="1" lang="en-US" altLang="ja-JP" sz="1200">
            <a:solidFill>
              <a:srgbClr val="002060"/>
            </a:solidFill>
            <a:latin typeface="メイリオ" panose="020B0604030504040204" pitchFamily="50" charset="-128"/>
            <a:ea typeface="メイリオ" panose="020B0604030504040204" pitchFamily="50" charset="-128"/>
          </a:endParaRPr>
        </a:p>
        <a:p>
          <a:r>
            <a:rPr kumimoji="1" lang="en-US" altLang="ja-JP" sz="1200">
              <a:solidFill>
                <a:srgbClr val="002060"/>
              </a:solidFill>
              <a:latin typeface="メイリオ" panose="020B0604030504040204" pitchFamily="50" charset="-128"/>
              <a:ea typeface="メイリオ" panose="020B0604030504040204" pitchFamily="50" charset="-128"/>
            </a:rPr>
            <a:t>15</a:t>
          </a:r>
          <a:r>
            <a:rPr kumimoji="1" lang="ja-JP" altLang="en-US" sz="1200">
              <a:solidFill>
                <a:srgbClr val="002060"/>
              </a:solidFill>
              <a:latin typeface="メイリオ" panose="020B0604030504040204" pitchFamily="50" charset="-128"/>
              <a:ea typeface="メイリオ" panose="020B0604030504040204" pitchFamily="50" charset="-128"/>
            </a:rPr>
            <a:t>　第</a:t>
          </a:r>
          <a:r>
            <a:rPr kumimoji="1" lang="en-US" altLang="ja-JP" sz="1200">
              <a:solidFill>
                <a:srgbClr val="002060"/>
              </a:solidFill>
              <a:latin typeface="メイリオ" panose="020B0604030504040204" pitchFamily="50" charset="-128"/>
              <a:ea typeface="メイリオ" panose="020B0604030504040204" pitchFamily="50" charset="-128"/>
            </a:rPr>
            <a:t>3</a:t>
          </a:r>
          <a:r>
            <a:rPr kumimoji="1" lang="ja-JP" altLang="en-US" sz="1200">
              <a:solidFill>
                <a:srgbClr val="002060"/>
              </a:solidFill>
              <a:latin typeface="メイリオ" panose="020B0604030504040204" pitchFamily="50" charset="-128"/>
              <a:ea typeface="メイリオ" panose="020B0604030504040204" pitchFamily="50" charset="-128"/>
            </a:rPr>
            <a:t>四半期に受入研究機関変更（転入）予定の新規採用者</a:t>
          </a:r>
          <a:endParaRPr kumimoji="1" lang="en-US" altLang="ja-JP"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6</xdr:col>
      <xdr:colOff>0</xdr:colOff>
      <xdr:row>46</xdr:row>
      <xdr:rowOff>0</xdr:rowOff>
    </xdr:from>
    <xdr:to>
      <xdr:col>15</xdr:col>
      <xdr:colOff>1022775</xdr:colOff>
      <xdr:row>62</xdr:row>
      <xdr:rowOff>0</xdr:rowOff>
    </xdr:to>
    <xdr:sp macro="" textlink="">
      <xdr:nvSpPr>
        <xdr:cNvPr id="73" name="テキスト ボックス 72">
          <a:extLst>
            <a:ext uri="{FF2B5EF4-FFF2-40B4-BE49-F238E27FC236}">
              <a16:creationId xmlns:a16="http://schemas.microsoft.com/office/drawing/2014/main" id="{95F0F535-99B8-4113-AF80-7F6FE1E87AB0}"/>
            </a:ext>
          </a:extLst>
        </xdr:cNvPr>
        <xdr:cNvSpPr txBox="1"/>
      </xdr:nvSpPr>
      <xdr:spPr>
        <a:xfrm>
          <a:off x="8591550" y="24660225"/>
          <a:ext cx="16920000" cy="3962400"/>
        </a:xfrm>
        <a:prstGeom prst="rect">
          <a:avLst/>
        </a:prstGeom>
        <a:solidFill>
          <a:srgbClr val="FFCCCC"/>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64800" rtlCol="0" anchor="ctr" anchorCtr="0"/>
        <a:lstStyle/>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１　</a:t>
          </a:r>
          <a:r>
            <a:rPr kumimoji="1" lang="en-US" altLang="ja-JP" sz="1200">
              <a:solidFill>
                <a:srgbClr val="002060"/>
              </a:solidFill>
              <a:latin typeface="メイリオ" panose="020B0604030504040204" pitchFamily="50" charset="-128"/>
              <a:ea typeface="メイリオ" panose="020B0604030504040204" pitchFamily="50" charset="-128"/>
            </a:rPr>
            <a:t>【E】</a:t>
          </a:r>
          <a:r>
            <a:rPr kumimoji="1" lang="ja-JP" altLang="en-US" sz="1200">
              <a:solidFill>
                <a:srgbClr val="002060"/>
              </a:solidFill>
              <a:latin typeface="メイリオ" panose="020B0604030504040204" pitchFamily="50" charset="-128"/>
              <a:ea typeface="メイリオ" panose="020B0604030504040204" pitchFamily="50" charset="-128"/>
            </a:rPr>
            <a:t>は、当該年度に受け入れる（予定を含む。）全ての</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（資格変更</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を除く。）、</a:t>
          </a:r>
          <a:r>
            <a:rPr kumimoji="1" lang="en-US" altLang="ja-JP" sz="1200">
              <a:solidFill>
                <a:srgbClr val="002060"/>
              </a:solidFill>
              <a:latin typeface="メイリオ" panose="020B0604030504040204" pitchFamily="50" charset="-128"/>
              <a:ea typeface="メイリオ" panose="020B0604030504040204" pitchFamily="50" charset="-128"/>
            </a:rPr>
            <a:t>RPD</a:t>
          </a:r>
          <a:r>
            <a:rPr kumimoji="1" lang="ja-JP" altLang="en-US" sz="1200">
              <a:solidFill>
                <a:srgbClr val="002060"/>
              </a:solidFill>
              <a:latin typeface="メイリオ" panose="020B0604030504040204" pitchFamily="50" charset="-128"/>
              <a:ea typeface="メイリオ" panose="020B0604030504040204" pitchFamily="50" charset="-128"/>
            </a:rPr>
            <a:t>及び</a:t>
          </a:r>
          <a:r>
            <a:rPr kumimoji="1" lang="en-US" altLang="ja-JP" sz="1200">
              <a:solidFill>
                <a:srgbClr val="002060"/>
              </a:solidFill>
              <a:latin typeface="メイリオ" panose="020B0604030504040204" pitchFamily="50" charset="-128"/>
              <a:ea typeface="メイリオ" panose="020B0604030504040204" pitchFamily="50" charset="-128"/>
            </a:rPr>
            <a:t>CPD</a:t>
          </a:r>
          <a:r>
            <a:rPr kumimoji="1" lang="ja-JP" altLang="en-US" sz="1200">
              <a:solidFill>
                <a:srgbClr val="002060"/>
              </a:solidFill>
              <a:latin typeface="メイリオ" panose="020B0604030504040204" pitchFamily="50" charset="-128"/>
              <a:ea typeface="メイリオ" panose="020B0604030504040204" pitchFamily="50" charset="-128"/>
            </a:rPr>
            <a:t>を記載してください。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フェローシップ型</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等として受け入れる場合、太字項目（</a:t>
          </a:r>
          <a:r>
            <a:rPr kumimoji="1" lang="en-US" altLang="ja-JP" sz="1200">
              <a:solidFill>
                <a:srgbClr val="002060"/>
              </a:solidFill>
              <a:latin typeface="メイリオ" panose="020B0604030504040204" pitchFamily="50" charset="-128"/>
              <a:ea typeface="メイリオ" panose="020B0604030504040204" pitchFamily="50" charset="-128"/>
            </a:rPr>
            <a:t>B</a:t>
          </a:r>
          <a:r>
            <a:rPr kumimoji="1" lang="ja-JP" altLang="en-US" sz="1200">
              <a:solidFill>
                <a:srgbClr val="002060"/>
              </a:solidFill>
              <a:latin typeface="メイリオ" panose="020B0604030504040204" pitchFamily="50" charset="-128"/>
              <a:ea typeface="メイリオ" panose="020B0604030504040204" pitchFamily="50" charset="-128"/>
            </a:rPr>
            <a:t>～</a:t>
          </a:r>
          <a:r>
            <a:rPr kumimoji="1" lang="en-US" altLang="ja-JP" sz="1200">
              <a:solidFill>
                <a:srgbClr val="002060"/>
              </a:solidFill>
              <a:latin typeface="メイリオ" panose="020B0604030504040204" pitchFamily="50" charset="-128"/>
              <a:ea typeface="メイリオ" panose="020B0604030504040204" pitchFamily="50" charset="-128"/>
            </a:rPr>
            <a:t>E,J,AT</a:t>
          </a:r>
          <a:r>
            <a:rPr kumimoji="1" lang="ja-JP" altLang="en-US" sz="1200">
              <a:solidFill>
                <a:srgbClr val="002060"/>
              </a:solidFill>
              <a:latin typeface="メイリオ" panose="020B0604030504040204" pitchFamily="50" charset="-128"/>
              <a:ea typeface="メイリオ" panose="020B0604030504040204" pitchFamily="50" charset="-128"/>
            </a:rPr>
            <a:t>列）のみ入力してください。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２　雇用制度導入機関は、特別研究員としての当初の採用期間（本会から</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等に発出した採用決定通知に記載された採用期間）を雇用期間の下限とすることを前提として</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等を雇用することとしています。</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雇用予定期間には、本事業によって雇用する見込の期間を入力してください。 </a:t>
          </a: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３　受入研究機関変更等により年度途中から雇用する</a:t>
          </a:r>
          <a:r>
            <a:rPr kumimoji="1" lang="en-US" altLang="ja-JP" sz="1200">
              <a:solidFill>
                <a:srgbClr val="002060"/>
              </a:solidFill>
              <a:latin typeface="メイリオ" panose="020B0604030504040204" pitchFamily="50" charset="-128"/>
              <a:ea typeface="メイリオ" panose="020B0604030504040204" pitchFamily="50" charset="-128"/>
            </a:rPr>
            <a:t>PD</a:t>
          </a:r>
          <a:r>
            <a:rPr kumimoji="1" lang="ja-JP" altLang="en-US" sz="1200">
              <a:solidFill>
                <a:srgbClr val="002060"/>
              </a:solidFill>
              <a:latin typeface="メイリオ" panose="020B0604030504040204" pitchFamily="50" charset="-128"/>
              <a:ea typeface="メイリオ" panose="020B0604030504040204" pitchFamily="50" charset="-128"/>
            </a:rPr>
            <a:t>等については、「前年度までの支給済額」（研究奨励金、雇用支援金）には、当該年度も含む雇用開始時点までの支給済額を入力してください。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また、「今年度請求予定額</a:t>
          </a:r>
          <a:r>
            <a:rPr kumimoji="1" lang="en-US" altLang="ja-JP" sz="1200">
              <a:solidFill>
                <a:srgbClr val="002060"/>
              </a:solidFill>
              <a:latin typeface="メイリオ" panose="020B0604030504040204" pitchFamily="50" charset="-128"/>
              <a:ea typeface="メイリオ" panose="020B0604030504040204" pitchFamily="50" charset="-128"/>
            </a:rPr>
            <a:t>(a)</a:t>
          </a:r>
          <a:r>
            <a:rPr kumimoji="1" lang="ja-JP" altLang="en-US" sz="1200">
              <a:solidFill>
                <a:srgbClr val="002060"/>
              </a:solidFill>
              <a:latin typeface="メイリオ" panose="020B0604030504040204" pitchFamily="50" charset="-128"/>
              <a:ea typeface="メイリオ" panose="020B0604030504040204" pitchFamily="50" charset="-128"/>
            </a:rPr>
            <a:t>」は、雇用開始後の金額としてください。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４　提出時よりも前の情報（例えば、第２四半期の概算払請求書提出時点であれば、第１四半期の状況）について、各月の金額が減額調整等により見込と差が生じた場合には実際の額に修正し、</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latin typeface="メイリオ" panose="020B0604030504040204" pitchFamily="50" charset="-128"/>
              <a:ea typeface="メイリオ" panose="020B0604030504040204" pitchFamily="50" charset="-128"/>
            </a:rPr>
            <a:t>　　　各四半期支出についての青字項目（</a:t>
          </a:r>
          <a:r>
            <a:rPr kumimoji="1" lang="en-US" altLang="ja-JP" sz="1200">
              <a:solidFill>
                <a:srgbClr val="002060"/>
              </a:solidFill>
              <a:latin typeface="メイリオ" panose="020B0604030504040204" pitchFamily="50" charset="-128"/>
              <a:ea typeface="メイリオ" panose="020B0604030504040204" pitchFamily="50" charset="-128"/>
            </a:rPr>
            <a:t>AD,AH,AL,AP</a:t>
          </a:r>
          <a:r>
            <a:rPr kumimoji="1" lang="ja-JP" altLang="en-US" sz="1200">
              <a:solidFill>
                <a:srgbClr val="002060"/>
              </a:solidFill>
              <a:latin typeface="メイリオ" panose="020B0604030504040204" pitchFamily="50" charset="-128"/>
              <a:ea typeface="メイリオ" panose="020B0604030504040204" pitchFamily="50" charset="-128"/>
            </a:rPr>
            <a:t>列）をプルダウン選択で「実績額」にしてください。 </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en-US" altLang="ja-JP" sz="1200">
              <a:solidFill>
                <a:srgbClr val="002060"/>
              </a:solidFill>
              <a:latin typeface="メイリオ" panose="020B0604030504040204" pitchFamily="50" charset="-128"/>
              <a:ea typeface="メイリオ" panose="020B0604030504040204" pitchFamily="50" charset="-128"/>
            </a:rPr>
            <a:t>※</a:t>
          </a:r>
          <a:r>
            <a:rPr kumimoji="1" lang="ja-JP" altLang="en-US" sz="1200">
              <a:solidFill>
                <a:srgbClr val="002060"/>
              </a:solidFill>
              <a:latin typeface="メイリオ" panose="020B0604030504040204" pitchFamily="50" charset="-128"/>
              <a:ea typeface="メイリオ" panose="020B0604030504040204" pitchFamily="50" charset="-128"/>
            </a:rPr>
            <a:t>５　「特別研究員状況」は、提出時点（各四半期の概算払請求時は、当該四半期開始時点）の状況をプルダウン選択してください。</a:t>
          </a:r>
          <a:endParaRPr kumimoji="1" lang="en-US" altLang="ja-JP" sz="1200">
            <a:solidFill>
              <a:srgbClr val="002060"/>
            </a:solidFill>
            <a:latin typeface="メイリオ" panose="020B0604030504040204" pitchFamily="50" charset="-128"/>
            <a:ea typeface="メイリオ" panose="020B0604030504040204" pitchFamily="50" charset="-128"/>
          </a:endParaRPr>
        </a:p>
        <a:p>
          <a:pPr>
            <a:lnSpc>
              <a:spcPct val="100000"/>
            </a:lnSpc>
          </a:pP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　　　「提出時の状況」については、</a:t>
          </a:r>
          <a:r>
            <a:rPr kumimoji="1" lang="en-US" altLang="ja-JP" sz="1200">
              <a:solidFill>
                <a:srgbClr val="002060"/>
              </a:solidFill>
              <a:effectLst/>
              <a:latin typeface="メイリオ" panose="020B0604030504040204" pitchFamily="50" charset="-128"/>
              <a:ea typeface="メイリオ" panose="020B0604030504040204" pitchFamily="50" charset="-128"/>
              <a:cs typeface="+mn-cs"/>
            </a:rPr>
            <a:t>R</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７新規採用者は</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交付申請</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書提出</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時</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から</a:t>
          </a:r>
          <a:r>
            <a:rPr kumimoji="1" lang="ja-JP" altLang="ja-JP" sz="1200">
              <a:solidFill>
                <a:srgbClr val="002060"/>
              </a:solidFill>
              <a:effectLst/>
              <a:latin typeface="メイリオ" panose="020B0604030504040204" pitchFamily="50" charset="-128"/>
              <a:ea typeface="メイリオ" panose="020B0604030504040204" pitchFamily="50" charset="-128"/>
              <a:cs typeface="+mn-cs"/>
            </a:rPr>
            <a:t>「雇用継続中」</a:t>
          </a: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を選択してください。また、特別研究員の採用中断期間中は「雇用継続中」を選択してください。</a:t>
          </a:r>
          <a:endParaRPr kumimoji="1" lang="en-US" altLang="ja-JP" sz="1200">
            <a:solidFill>
              <a:srgbClr val="002060"/>
            </a:solidFill>
            <a:effectLst/>
            <a:latin typeface="メイリオ" panose="020B0604030504040204" pitchFamily="50" charset="-128"/>
            <a:ea typeface="メイリオ" panose="020B0604030504040204" pitchFamily="50" charset="-128"/>
            <a:cs typeface="+mn-cs"/>
          </a:endParaRPr>
        </a:p>
        <a:p>
          <a:pPr>
            <a:lnSpc>
              <a:spcPct val="100000"/>
            </a:lnSpc>
          </a:pPr>
          <a:r>
            <a:rPr kumimoji="1" lang="ja-JP" altLang="en-US" sz="1200">
              <a:solidFill>
                <a:srgbClr val="002060"/>
              </a:solidFill>
              <a:effectLst/>
              <a:latin typeface="メイリオ" panose="020B0604030504040204" pitchFamily="50" charset="-128"/>
              <a:ea typeface="メイリオ" panose="020B0604030504040204" pitchFamily="50" charset="-128"/>
              <a:cs typeface="+mn-cs"/>
            </a:rPr>
            <a:t>　　　「前回からの変更の有無」については、前回の提出から今回の提出までに採用中断の取得や中途辞退、受入研究機関変更等、記載内容に変更があった場合に「有」を選択し、変更内容を備考に記載してください。</a:t>
          </a:r>
          <a:endParaRPr kumimoji="1" lang="en-US" altLang="ja-JP" sz="1200">
            <a:solidFill>
              <a:srgbClr val="002060"/>
            </a:solidFill>
            <a:effectLst/>
            <a:latin typeface="メイリオ" panose="020B0604030504040204" pitchFamily="50" charset="-128"/>
            <a:ea typeface="メイリオ" panose="020B0604030504040204" pitchFamily="50" charset="-128"/>
            <a:cs typeface="+mn-cs"/>
          </a:endParaRPr>
        </a:p>
        <a:p>
          <a:pPr>
            <a:lnSpc>
              <a:spcPct val="100000"/>
            </a:lnSpc>
          </a:pPr>
          <a:endParaRPr kumimoji="1" lang="ja-JP" altLang="en-US" sz="1200">
            <a:solidFill>
              <a:srgbClr val="002060"/>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45</xdr:col>
      <xdr:colOff>676275</xdr:colOff>
      <xdr:row>12</xdr:row>
      <xdr:rowOff>0</xdr:rowOff>
    </xdr:from>
    <xdr:to>
      <xdr:col>45</xdr:col>
      <xdr:colOff>676275</xdr:colOff>
      <xdr:row>17</xdr:row>
      <xdr:rowOff>838200</xdr:rowOff>
    </xdr:to>
    <xdr:cxnSp macro="">
      <xdr:nvCxnSpPr>
        <xdr:cNvPr id="74" name="直線矢印コネクタ 73">
          <a:extLst>
            <a:ext uri="{FF2B5EF4-FFF2-40B4-BE49-F238E27FC236}">
              <a16:creationId xmlns:a16="http://schemas.microsoft.com/office/drawing/2014/main" id="{EC66DEA1-29FE-400B-93A5-B4F9815F2E73}"/>
            </a:ext>
          </a:extLst>
        </xdr:cNvPr>
        <xdr:cNvCxnSpPr/>
      </xdr:nvCxnSpPr>
      <xdr:spPr>
        <a:xfrm>
          <a:off x="63017400" y="7315200"/>
          <a:ext cx="0" cy="464820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400050</xdr:colOff>
      <xdr:row>40</xdr:row>
      <xdr:rowOff>9525</xdr:rowOff>
    </xdr:from>
    <xdr:to>
      <xdr:col>4</xdr:col>
      <xdr:colOff>2009231</xdr:colOff>
      <xdr:row>41</xdr:row>
      <xdr:rowOff>9525</xdr:rowOff>
    </xdr:to>
    <xdr:sp macro="" textlink="">
      <xdr:nvSpPr>
        <xdr:cNvPr id="76" name="吹き出し: 線 75">
          <a:extLst>
            <a:ext uri="{FF2B5EF4-FFF2-40B4-BE49-F238E27FC236}">
              <a16:creationId xmlns:a16="http://schemas.microsoft.com/office/drawing/2014/main" id="{F2E45991-01B7-4CAE-8535-8095FBE3C77C}"/>
            </a:ext>
          </a:extLst>
        </xdr:cNvPr>
        <xdr:cNvSpPr/>
      </xdr:nvSpPr>
      <xdr:spPr>
        <a:xfrm>
          <a:off x="1362075" y="21926550"/>
          <a:ext cx="5409656" cy="457200"/>
        </a:xfrm>
        <a:prstGeom prst="borderCallout1">
          <a:avLst>
            <a:gd name="adj1" fmla="val -796253"/>
            <a:gd name="adj2" fmla="val 35161"/>
            <a:gd name="adj3" fmla="val -2385"/>
            <a:gd name="adj4" fmla="val 34889"/>
          </a:avLst>
        </a:prstGeom>
        <a:solidFill>
          <a:srgbClr val="A2EAE8"/>
        </a:solidFill>
        <a:ln w="38100">
          <a:solidFill>
            <a:srgbClr val="33CCCC"/>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フェローシップ型で受け入れている採用者も全員記載してください。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7D1E-0B85-4A94-95F8-10C7AC4AC685}">
  <sheetPr>
    <tabColor rgb="FF00B0F0"/>
    <pageSetUpPr fitToPage="1"/>
  </sheetPr>
  <dimension ref="A1:AW46"/>
  <sheetViews>
    <sheetView tabSelected="1" view="pageBreakPreview" zoomScale="60" zoomScaleNormal="50" workbookViewId="0">
      <selection activeCell="C8" sqref="C8"/>
    </sheetView>
  </sheetViews>
  <sheetFormatPr defaultColWidth="9" defaultRowHeight="20.100000000000001" customHeight="1" outlineLevelCol="1" x14ac:dyDescent="0.15"/>
  <cols>
    <col min="1" max="1" width="12.625" style="295" customWidth="1"/>
    <col min="2" max="4" width="16.625" style="295" customWidth="1"/>
    <col min="5" max="5" width="40.625" style="295" customWidth="1"/>
    <col min="6" max="6" width="9.625" style="295" customWidth="1" outlineLevel="1"/>
    <col min="7" max="8" width="40.625" style="295" customWidth="1" outlineLevel="1"/>
    <col min="9" max="9" width="30.625" style="295" customWidth="1" outlineLevel="1"/>
    <col min="10" max="10" width="9.625" style="295" customWidth="1"/>
    <col min="11" max="11" width="20.625" style="295" customWidth="1"/>
    <col min="12" max="20" width="16.625" style="295" customWidth="1"/>
    <col min="21" max="26" width="20.625" style="295" customWidth="1"/>
    <col min="27" max="42" width="14.625" style="295" customWidth="1"/>
    <col min="43" max="46" width="18.625" style="295" customWidth="1"/>
    <col min="47" max="47" width="9.625" style="295" customWidth="1"/>
    <col min="48" max="48" width="48.625" style="295" customWidth="1"/>
    <col min="49" max="49" width="9" style="295" customWidth="1"/>
    <col min="50" max="16384" width="9" style="295"/>
  </cols>
  <sheetData>
    <row r="1" spans="1:48" s="66" customFormat="1" ht="36" customHeight="1" thickBot="1" x14ac:dyDescent="0.2">
      <c r="A1" s="35" t="s">
        <v>69</v>
      </c>
      <c r="B1" s="34">
        <v>7</v>
      </c>
      <c r="C1" s="33">
        <f>B1+2018</f>
        <v>2025</v>
      </c>
      <c r="D1" s="36" t="s">
        <v>68</v>
      </c>
      <c r="E1" s="32" t="s">
        <v>67</v>
      </c>
      <c r="AV1" s="31" t="s">
        <v>66</v>
      </c>
    </row>
    <row r="2" spans="1:48" s="66" customFormat="1" ht="36" customHeight="1" x14ac:dyDescent="0.15"/>
    <row r="3" spans="1:48" s="66" customFormat="1" ht="36" customHeight="1" x14ac:dyDescent="0.15">
      <c r="A3" s="27"/>
      <c r="B3" s="27" t="s">
        <v>61</v>
      </c>
      <c r="C3" s="30" t="s">
        <v>65</v>
      </c>
      <c r="D3" s="25" t="s">
        <v>64</v>
      </c>
    </row>
    <row r="4" spans="1:48" s="66" customFormat="1" ht="36" customHeight="1" x14ac:dyDescent="0.15">
      <c r="A4" s="27"/>
      <c r="B4" s="27" t="s">
        <v>61</v>
      </c>
      <c r="C4" s="29" t="s">
        <v>63</v>
      </c>
      <c r="D4" s="28" t="s">
        <v>62</v>
      </c>
    </row>
    <row r="5" spans="1:48" s="66" customFormat="1" ht="36" customHeight="1" thickBot="1" x14ac:dyDescent="0.2">
      <c r="A5" s="27"/>
      <c r="B5" s="27" t="s">
        <v>61</v>
      </c>
      <c r="C5" s="26" t="s">
        <v>180</v>
      </c>
      <c r="AT5" s="275"/>
    </row>
    <row r="6" spans="1:48" s="66" customFormat="1" ht="36" customHeight="1" thickTop="1" thickBot="1" x14ac:dyDescent="0.2">
      <c r="AS6" s="278"/>
      <c r="AT6" s="21" t="s">
        <v>151</v>
      </c>
      <c r="AU6" s="302" t="s">
        <v>178</v>
      </c>
    </row>
    <row r="7" spans="1:48" s="66" customFormat="1" ht="60" customHeight="1" thickBot="1" x14ac:dyDescent="0.2">
      <c r="B7" s="40" t="s">
        <v>60</v>
      </c>
      <c r="C7" s="275"/>
      <c r="D7" s="275"/>
      <c r="E7" s="275"/>
      <c r="K7" s="45" t="s">
        <v>206</v>
      </c>
      <c r="L7" s="275"/>
      <c r="M7" s="275"/>
      <c r="R7" s="12" t="s">
        <v>71</v>
      </c>
      <c r="Z7" s="58" t="s">
        <v>205</v>
      </c>
      <c r="AA7" s="275"/>
      <c r="AB7" s="275"/>
      <c r="AC7" s="275"/>
      <c r="AD7" s="275"/>
      <c r="AE7" s="275"/>
      <c r="AF7" s="275"/>
      <c r="AG7" s="275"/>
      <c r="AH7" s="275"/>
      <c r="AI7" s="275"/>
      <c r="AJ7" s="275"/>
      <c r="AK7" s="275"/>
      <c r="AL7" s="275"/>
      <c r="AM7" s="275"/>
      <c r="AN7" s="275"/>
      <c r="AO7" s="275"/>
      <c r="AP7" s="275"/>
      <c r="AS7" s="278"/>
      <c r="AT7" s="303" t="s">
        <v>4</v>
      </c>
      <c r="AU7" s="302" t="s">
        <v>176</v>
      </c>
    </row>
    <row r="8" spans="1:48" s="66" customFormat="1" ht="60" customHeight="1" thickTop="1" thickBot="1" x14ac:dyDescent="0.2">
      <c r="A8" s="278"/>
      <c r="B8" s="37" t="s">
        <v>33</v>
      </c>
      <c r="C8" s="268"/>
      <c r="D8" s="41" t="s">
        <v>59</v>
      </c>
      <c r="E8" s="42"/>
      <c r="F8" s="279"/>
      <c r="G8" s="392" t="s">
        <v>154</v>
      </c>
      <c r="H8" s="392"/>
      <c r="I8" s="392"/>
      <c r="J8" s="278"/>
      <c r="K8" s="403" t="s">
        <v>159</v>
      </c>
      <c r="L8" s="404"/>
      <c r="M8" s="259"/>
      <c r="N8" s="279"/>
      <c r="R8" s="24" t="s">
        <v>58</v>
      </c>
      <c r="S8" s="23" t="s">
        <v>57</v>
      </c>
      <c r="T8" s="52"/>
      <c r="U8" s="53" t="s">
        <v>75</v>
      </c>
      <c r="V8" s="54" t="s">
        <v>76</v>
      </c>
      <c r="W8" s="54" t="s">
        <v>77</v>
      </c>
      <c r="X8" s="55" t="s">
        <v>78</v>
      </c>
      <c r="Y8" s="280"/>
      <c r="Z8" s="281"/>
      <c r="AA8" s="60" t="s">
        <v>108</v>
      </c>
      <c r="AB8" s="22" t="s">
        <v>107</v>
      </c>
      <c r="AC8" s="59" t="s">
        <v>106</v>
      </c>
      <c r="AD8" s="21" t="s">
        <v>93</v>
      </c>
      <c r="AE8" s="60" t="s">
        <v>105</v>
      </c>
      <c r="AF8" s="22" t="s">
        <v>104</v>
      </c>
      <c r="AG8" s="59" t="s">
        <v>103</v>
      </c>
      <c r="AH8" s="21" t="s">
        <v>94</v>
      </c>
      <c r="AI8" s="60" t="s">
        <v>25</v>
      </c>
      <c r="AJ8" s="22" t="s">
        <v>24</v>
      </c>
      <c r="AK8" s="59" t="s">
        <v>23</v>
      </c>
      <c r="AL8" s="21" t="s">
        <v>95</v>
      </c>
      <c r="AM8" s="60" t="s">
        <v>100</v>
      </c>
      <c r="AN8" s="22" t="s">
        <v>101</v>
      </c>
      <c r="AO8" s="59" t="s">
        <v>102</v>
      </c>
      <c r="AP8" s="21" t="s">
        <v>96</v>
      </c>
      <c r="AQ8" s="279"/>
      <c r="AS8" s="278"/>
      <c r="AT8" s="300" t="s">
        <v>56</v>
      </c>
    </row>
    <row r="9" spans="1:48" s="66" customFormat="1" ht="60" customHeight="1" thickTop="1" x14ac:dyDescent="0.15">
      <c r="B9" s="282"/>
      <c r="C9" s="283"/>
      <c r="D9" s="38" t="s">
        <v>55</v>
      </c>
      <c r="E9" s="20"/>
      <c r="F9" s="279"/>
      <c r="G9" s="392" t="s">
        <v>155</v>
      </c>
      <c r="H9" s="392"/>
      <c r="I9" s="392"/>
      <c r="J9" s="278"/>
      <c r="K9" s="405" t="s">
        <v>160</v>
      </c>
      <c r="L9" s="406"/>
      <c r="M9" s="271" t="str">
        <f>IF(M8="","",T12)</f>
        <v/>
      </c>
      <c r="N9" s="279"/>
      <c r="R9" s="407"/>
      <c r="S9" s="401" t="str">
        <f>IF(R9="","",R9)</f>
        <v/>
      </c>
      <c r="T9" s="17" t="s">
        <v>168</v>
      </c>
      <c r="U9" s="19" t="s">
        <v>79</v>
      </c>
      <c r="V9" s="18" t="s">
        <v>80</v>
      </c>
      <c r="W9" s="18" t="s">
        <v>81</v>
      </c>
      <c r="X9" s="46" t="s">
        <v>82</v>
      </c>
      <c r="Y9" s="280"/>
      <c r="Z9" s="199" t="s">
        <v>98</v>
      </c>
      <c r="AA9" s="221">
        <f>COUNTIFS($B$24:$B$43,"雇用",$J$24:$J$43,"PD",AA24:AA43,"&lt;&gt;"&amp;"")-COUNTIFS($B$24:$B$43,"雇用",$J$24:$J$43,"PD",AA$24:AA$43,"0")</f>
        <v>0</v>
      </c>
      <c r="AB9" s="222">
        <f>COUNTIFS($B$24:$B$43,"雇用",$J$24:$J$43,"PD",AB24:AB43,"&lt;&gt;"&amp;"")-COUNTIFS($B$24:$B$43,"雇用",$J$24:$J$43,"PD",AB$24:AB$43,"0")</f>
        <v>0</v>
      </c>
      <c r="AC9" s="223">
        <f>COUNTIFS($B$24:$B$43,"雇用",$J$24:$J$43,"PD",AC24:AC43,"&lt;&gt;"&amp;"")-COUNTIFS($B$24:$B$43,"雇用",$J$24:$J$43,"PD",AC$24:AC$43,"0")</f>
        <v>0</v>
      </c>
      <c r="AD9" s="224">
        <f>SUM(AA9:AC9)</f>
        <v>0</v>
      </c>
      <c r="AE9" s="221">
        <f>COUNTIFS($B$24:$B$43,"雇用",$J$24:$J$43,"PD",AE24:AE43,"&lt;&gt;"&amp;"")-COUNTIFS($B$24:$B$43,"雇用",$J$24:$J$43,"PD",AE$24:AE$43,"0")</f>
        <v>0</v>
      </c>
      <c r="AF9" s="222">
        <f>COUNTIFS($B$24:$B$43,"雇用",$J$24:$J$43,"PD",AF24:AF43,"&lt;&gt;"&amp;"")-COUNTIFS($B$24:$B$43,"雇用",$J$24:$J$43,"PD",AF$24:AF$43,"0")</f>
        <v>0</v>
      </c>
      <c r="AG9" s="223">
        <f>COUNTIFS($B$24:$B$43,"雇用",$J$24:$J$43,"PD",AG24:AG43,"&lt;&gt;"&amp;"")-COUNTIFS($B$24:$B$43,"雇用",$J$24:$J$43,"PD",AG$24:AG$43,"0")</f>
        <v>0</v>
      </c>
      <c r="AH9" s="224">
        <f>SUM(AE9:AG9)</f>
        <v>0</v>
      </c>
      <c r="AI9" s="221">
        <f>COUNTIFS($B$24:$B$43,"雇用",$J$24:$J$43,"PD",AI24:AI43,"&lt;&gt;"&amp;"")-COUNTIFS($B$24:$B$43,"雇用",$J$24:$J$43,"PD",AI$24:AI$43,"0")</f>
        <v>0</v>
      </c>
      <c r="AJ9" s="222">
        <f>COUNTIFS($B$24:$B$43,"雇用",$J$24:$J$43,"PD",AJ24:AJ43,"&lt;&gt;"&amp;"")-COUNTIFS($B$24:$B$43,"雇用",$J$24:$J$43,"PD",AJ$24:AJ$43,"0")</f>
        <v>0</v>
      </c>
      <c r="AK9" s="223">
        <f>COUNTIFS($B$24:$B$43,"雇用",$J$24:$J$43,"PD",AK24:AK43,"&lt;&gt;"&amp;"")-COUNTIFS($B$24:$B$43,"雇用",$J$24:$J$43,"PD",AK$24:AK$43,"0")</f>
        <v>0</v>
      </c>
      <c r="AL9" s="224">
        <f>SUM(AI9:AK9)</f>
        <v>0</v>
      </c>
      <c r="AM9" s="221">
        <f>COUNTIFS($B$24:$B$43,"雇用",$J$24:$J$43,"PD",AM24:AM43,"&lt;&gt;"&amp;"")-COUNTIFS($B$24:$B$43,"雇用",$J$24:$J$43,"PD",AM$24:AM$43,"0")</f>
        <v>0</v>
      </c>
      <c r="AN9" s="222">
        <f>COUNTIFS($B$24:$B$43,"雇用",$J$24:$J$43,"PD",AN24:AN43,"&lt;&gt;"&amp;"")-COUNTIFS($B$24:$B$43,"雇用",$J$24:$J$43,"PD",AN$24:AN$43,"0")</f>
        <v>0</v>
      </c>
      <c r="AO9" s="223">
        <f>COUNTIFS($B$24:$B$43,"雇用",$J$24:$J$43,"PD",AO24:AO43,"&lt;&gt;"&amp;"")-COUNTIFS($B$24:$B$43,"雇用",$J$24:$J$43,"PD",AO$24:AO$43,"0")</f>
        <v>0</v>
      </c>
      <c r="AP9" s="224">
        <f>SUM(AM9:AO9)</f>
        <v>0</v>
      </c>
      <c r="AQ9" s="279"/>
      <c r="AS9" s="278"/>
      <c r="AT9" s="300" t="s">
        <v>54</v>
      </c>
    </row>
    <row r="10" spans="1:48" s="66" customFormat="1" ht="60" customHeight="1" thickBot="1" x14ac:dyDescent="0.2">
      <c r="C10" s="278"/>
      <c r="D10" s="39" t="s">
        <v>53</v>
      </c>
      <c r="E10" s="44"/>
      <c r="F10" s="279"/>
      <c r="G10" s="392" t="s">
        <v>165</v>
      </c>
      <c r="H10" s="392"/>
      <c r="I10" s="392"/>
      <c r="J10" s="278"/>
      <c r="K10" s="405" t="s">
        <v>161</v>
      </c>
      <c r="L10" s="406"/>
      <c r="M10" s="271" t="str">
        <f>IF(M8="","",T14)</f>
        <v/>
      </c>
      <c r="N10" s="279"/>
      <c r="R10" s="408"/>
      <c r="S10" s="402"/>
      <c r="T10" s="249" t="str">
        <f>IF(U10="","",U10+V10+W10+X10)</f>
        <v/>
      </c>
      <c r="U10" s="256"/>
      <c r="V10" s="257"/>
      <c r="W10" s="257"/>
      <c r="X10" s="258"/>
      <c r="Y10" s="280"/>
      <c r="Z10" s="200" t="s">
        <v>52</v>
      </c>
      <c r="AA10" s="225">
        <f>COUNTIFS($B$24:$B$43,"雇用",$J$24:$J$43,"RPD",AA$24:AA$43,"&lt;&gt;"&amp;"")-COUNTIFS($B$24:$B$43,"雇用",$J$24:$J$43,"RPD",AA$24:AA$43,"0")</f>
        <v>0</v>
      </c>
      <c r="AB10" s="226">
        <f>COUNTIFS($B$24:$B$43,"雇用",$J$24:$J$43,"RPD",AB$24:AB$43,"&lt;&gt;"&amp;"")-COUNTIFS($B$24:$B$43,"雇用",$J$24:$J$43,"RPD",AB$24:AB$43,"0")</f>
        <v>0</v>
      </c>
      <c r="AC10" s="227">
        <f>COUNTIFS($B$24:$B$43,"雇用",$J$24:$J$43,"RPD",AC$24:AC$43,"&lt;&gt;"&amp;"")-COUNTIFS($B$24:$B$43,"雇用",$J$24:$J$43,"RPD",AC$24:AC$43,"0")</f>
        <v>0</v>
      </c>
      <c r="AD10" s="228">
        <f>SUM(AA10:AC10)</f>
        <v>0</v>
      </c>
      <c r="AE10" s="225">
        <f>COUNTIFS($B$24:$B$43,"雇用",$J$24:$J$43,"RPD",AE$24:AE$43,"&lt;&gt;"&amp;"")-COUNTIFS($B$24:$B$43,"雇用",$J$24:$J$43,"RPD",AE$24:AE$43,"0")</f>
        <v>0</v>
      </c>
      <c r="AF10" s="226">
        <f>COUNTIFS($B$24:$B$43,"雇用",$J$24:$J$43,"RPD",AF$24:AF$43,"&lt;&gt;"&amp;"")-COUNTIFS($B$24:$B$43,"雇用",$J$24:$J$43,"RPD",AF$24:AF$43,"0")</f>
        <v>0</v>
      </c>
      <c r="AG10" s="227">
        <f>COUNTIFS($B$24:$B$43,"雇用",$J$24:$J$43,"RPD",AG$24:AG$43,"&lt;&gt;"&amp;"")-COUNTIFS($B$24:$B$43,"雇用",$J$24:$J$43,"RPD",AG$24:AG$43,"0")</f>
        <v>0</v>
      </c>
      <c r="AH10" s="228">
        <f>SUM(AE10:AG10)</f>
        <v>0</v>
      </c>
      <c r="AI10" s="225">
        <f>COUNTIFS($B$24:$B$43,"雇用",$J$24:$J$43,"RPD",AI$24:AI$43,"&lt;&gt;"&amp;"")-COUNTIFS($B$24:$B$43,"雇用",$J$24:$J$43,"RPD",AI$24:AI$43,"0")</f>
        <v>0</v>
      </c>
      <c r="AJ10" s="226">
        <f>COUNTIFS($B$24:$B$43,"雇用",$J$24:$J$43,"RPD",AJ$24:AJ$43,"&lt;&gt;"&amp;"")-COUNTIFS($B$24:$B$43,"雇用",$J$24:$J$43,"RPD",AJ$24:AJ$43,"0")</f>
        <v>0</v>
      </c>
      <c r="AK10" s="227">
        <f>COUNTIFS($B$24:$B$43,"雇用",$J$24:$J$43,"RPD",AK$24:AK$43,"&lt;&gt;"&amp;"")-COUNTIFS($B$24:$B$43,"雇用",$J$24:$J$43,"RPD",AK$24:AK$43,"0")</f>
        <v>0</v>
      </c>
      <c r="AL10" s="228">
        <f>SUM(AI10:AK10)</f>
        <v>0</v>
      </c>
      <c r="AM10" s="225">
        <f>COUNTIFS($B$24:$B$43,"雇用",$J$24:$J$43,"RPD",AM$24:AM$43,"&lt;&gt;"&amp;"")-COUNTIFS($B$24:$B$43,"雇用",$J$24:$J$43,"RPD",AM$24:AM$43,"0")</f>
        <v>0</v>
      </c>
      <c r="AN10" s="226">
        <f>COUNTIFS($B$24:$B$43,"雇用",$J$24:$J$43,"RPD",AN$24:AN$43,"&lt;&gt;"&amp;"")-COUNTIFS($B$24:$B$43,"雇用",$J$24:$J$43,"RPD",AN$24:AN$43,"0")</f>
        <v>0</v>
      </c>
      <c r="AO10" s="227">
        <f>COUNTIFS($B$24:$B$43,"雇用",$J$24:$J$43,"RPD",AO$24:AO$43,"&lt;&gt;"&amp;"")-COUNTIFS($B$24:$B$43,"雇用",$J$24:$J$43,"RPD",AO$24:AO$43,"0")</f>
        <v>0</v>
      </c>
      <c r="AP10" s="228">
        <f>SUM(AM10:AO10)</f>
        <v>0</v>
      </c>
      <c r="AQ10" s="279"/>
      <c r="AS10" s="278"/>
      <c r="AT10" s="300" t="s">
        <v>51</v>
      </c>
    </row>
    <row r="11" spans="1:48" s="66" customFormat="1" ht="60" customHeight="1" thickTop="1" thickBot="1" x14ac:dyDescent="0.2">
      <c r="D11" s="282"/>
      <c r="E11" s="282"/>
      <c r="F11" s="64"/>
      <c r="G11" s="392" t="s">
        <v>156</v>
      </c>
      <c r="H11" s="392"/>
      <c r="I11" s="392"/>
      <c r="J11" s="278"/>
      <c r="K11" s="409" t="s">
        <v>162</v>
      </c>
      <c r="L11" s="410"/>
      <c r="M11" s="260" t="str">
        <f>IFERROR(IF(M8="","",M9-M10),"")</f>
        <v/>
      </c>
      <c r="N11" s="279"/>
      <c r="R11" s="51" t="s">
        <v>50</v>
      </c>
      <c r="S11" s="14" t="s">
        <v>49</v>
      </c>
      <c r="T11" s="312" t="s">
        <v>167</v>
      </c>
      <c r="U11" s="305" t="s">
        <v>132</v>
      </c>
      <c r="V11" s="306" t="s">
        <v>48</v>
      </c>
      <c r="W11" s="306" t="s">
        <v>47</v>
      </c>
      <c r="X11" s="307" t="s">
        <v>46</v>
      </c>
      <c r="Y11" s="280"/>
      <c r="Z11" s="201" t="s">
        <v>99</v>
      </c>
      <c r="AA11" s="229">
        <f t="shared" ref="AA11:AN11" si="0">AA$9+AA$10</f>
        <v>0</v>
      </c>
      <c r="AB11" s="230">
        <f t="shared" si="0"/>
        <v>0</v>
      </c>
      <c r="AC11" s="231">
        <f t="shared" si="0"/>
        <v>0</v>
      </c>
      <c r="AD11" s="232">
        <f>AD$9+AD$10</f>
        <v>0</v>
      </c>
      <c r="AE11" s="229">
        <f t="shared" si="0"/>
        <v>0</v>
      </c>
      <c r="AF11" s="230">
        <f t="shared" si="0"/>
        <v>0</v>
      </c>
      <c r="AG11" s="231">
        <f t="shared" si="0"/>
        <v>0</v>
      </c>
      <c r="AH11" s="232">
        <f>AH$9+AH$10</f>
        <v>0</v>
      </c>
      <c r="AI11" s="229">
        <f t="shared" si="0"/>
        <v>0</v>
      </c>
      <c r="AJ11" s="230">
        <f t="shared" si="0"/>
        <v>0</v>
      </c>
      <c r="AK11" s="231">
        <f t="shared" si="0"/>
        <v>0</v>
      </c>
      <c r="AL11" s="232">
        <f>AL$9+AL$10</f>
        <v>0</v>
      </c>
      <c r="AM11" s="229">
        <f t="shared" si="0"/>
        <v>0</v>
      </c>
      <c r="AN11" s="230">
        <f t="shared" si="0"/>
        <v>0</v>
      </c>
      <c r="AO11" s="231">
        <f>AO$9+AO$10</f>
        <v>0</v>
      </c>
      <c r="AP11" s="232">
        <f>AP$9+AP$10</f>
        <v>0</v>
      </c>
      <c r="AQ11" s="279"/>
      <c r="AS11" s="278"/>
      <c r="AT11" s="300" t="s">
        <v>174</v>
      </c>
    </row>
    <row r="12" spans="1:48" s="66" customFormat="1" ht="60" customHeight="1" thickTop="1" thickBot="1" x14ac:dyDescent="0.2">
      <c r="B12" s="276"/>
      <c r="C12" s="276"/>
      <c r="D12" s="276"/>
      <c r="F12" s="16"/>
      <c r="G12" s="392" t="s">
        <v>157</v>
      </c>
      <c r="H12" s="392"/>
      <c r="I12" s="392"/>
      <c r="J12" s="284"/>
      <c r="K12" s="411" t="s">
        <v>163</v>
      </c>
      <c r="L12" s="412"/>
      <c r="M12" s="261" t="str" cm="1">
        <f t="array" ref="M12">IFERROR(_xlfn.IFS(E10="【様式３】第１四半期雇用支援金概算払請求書　提出時",M8-M11,E10="【様式３】第２四半期雇用支援金概算払請求書　提出時",M8-M11,E10="【様式３】第３四半期雇用支援金概算払請求書　提出時",M8-M11,E10="【様式３】第４四半期雇用支援金概算払請求書　提出時",M8-M11,TRUE,""),"")</f>
        <v/>
      </c>
      <c r="N12" s="285"/>
      <c r="O12" s="275"/>
      <c r="P12" s="275"/>
      <c r="R12" s="407"/>
      <c r="S12" s="401" t="str">
        <f>IF(R12="","",R12)</f>
        <v/>
      </c>
      <c r="T12" s="252" t="str">
        <f>IF(U12="","",U12+V12+W12+X12)</f>
        <v/>
      </c>
      <c r="U12" s="253"/>
      <c r="V12" s="254"/>
      <c r="W12" s="254"/>
      <c r="X12" s="255"/>
      <c r="Y12" s="280"/>
      <c r="Z12" s="202" t="s">
        <v>45</v>
      </c>
      <c r="AA12" s="233">
        <f>(COUNTIFS($B$24:$B$43,"雇用",$J$24:$J$43,"CPD",AA$24:AA$43,"&lt;&gt;"&amp;"")-COUNTIFS($B$24:$B$43,"雇用",$J$24:$J$43,"CPD",AA$24:AA$43,"0"))</f>
        <v>0</v>
      </c>
      <c r="AB12" s="234">
        <f>(COUNTIFS($B$24:$B$43,"雇用",$J$24:$J$43,"CPD",AB$24:AB$43,"&lt;&gt;"&amp;"")-COUNTIFS($B$24:$B$43,"雇用",$J$24:$J$43,"CPD",AB$24:AB$43,"0"))</f>
        <v>0</v>
      </c>
      <c r="AC12" s="235">
        <f>(COUNTIFS($B$24:$B$43,"雇用",$J$24:$J$43,"CPD",AC$24:AC$43,"&lt;&gt;"&amp;"")-COUNTIFS($B$24:$B$43,"雇用",$J$24:$J$43,"CPD",AC$24:AC$43,"0"))</f>
        <v>0</v>
      </c>
      <c r="AD12" s="236">
        <f>SUM(AA12:AC12)</f>
        <v>0</v>
      </c>
      <c r="AE12" s="233">
        <f>(COUNTIFS($B$24:$B$43,"雇用",$J$24:$J$43,"CPD",AE$24:AE$43,"&lt;&gt;"&amp;"")-COUNTIFS($B$24:$B$43,"雇用",$J$24:$J$43,"CPD",AE$24:AE$43,"0"))</f>
        <v>0</v>
      </c>
      <c r="AF12" s="234">
        <f>(COUNTIFS($B$24:$B$43,"雇用",$J$24:$J$43,"CPD",AF$24:AF$43,"&lt;&gt;"&amp;"")-COUNTIFS($B$24:$B$43,"雇用",$J$24:$J$43,"CPD",AF$24:AF$43,"0"))</f>
        <v>0</v>
      </c>
      <c r="AG12" s="235">
        <f>(COUNTIFS($B$24:$B$43,"雇用",$J$24:$J$43,"CPD",AG$24:AG$43,"&lt;&gt;"&amp;"")-COUNTIFS($B$24:$B$43,"雇用",$J$24:$J$43,"CPD",AG$24:AG$43,"0"))</f>
        <v>0</v>
      </c>
      <c r="AH12" s="236">
        <f>SUM(AE12:AG12)</f>
        <v>0</v>
      </c>
      <c r="AI12" s="233">
        <f>(COUNTIFS($B$24:$B$43,"雇用",$J$24:$J$43,"CPD",AI$24:AI$43,"&lt;&gt;"&amp;"")-COUNTIFS($B$24:$B$43,"雇用",$J$24:$J$43,"CPD",AI$24:AI$43,"0"))</f>
        <v>0</v>
      </c>
      <c r="AJ12" s="234">
        <f>(COUNTIFS($B$24:$B$43,"雇用",$J$24:$J$43,"CPD",AJ$24:AJ$43,"&lt;&gt;"&amp;"")-COUNTIFS($B$24:$B$43,"雇用",$J$24:$J$43,"CPD",AJ$24:AJ$43,"0"))</f>
        <v>0</v>
      </c>
      <c r="AK12" s="235">
        <f>(COUNTIFS($B$24:$B$43,"雇用",$J$24:$J$43,"CPD",AK$24:AK$43,"&lt;&gt;"&amp;"")-COUNTIFS($B$24:$B$43,"雇用",$J$24:$J$43,"CPD",AK$24:AK$43,"0"))</f>
        <v>0</v>
      </c>
      <c r="AL12" s="236">
        <f>SUM(AI12:AK12)</f>
        <v>0</v>
      </c>
      <c r="AM12" s="233">
        <f>(COUNTIFS($B$24:$B$43,"雇用",$J$24:$J$43,"CPD",AM$24:AM$43,"&lt;&gt;"&amp;"")-COUNTIFS($B$24:$B$43,"雇用",$J$24:$J$43,"CPD",AM$24:AM$43,"0"))</f>
        <v>0</v>
      </c>
      <c r="AN12" s="234">
        <f>(COUNTIFS($B$24:$B$43,"雇用",$J$24:$J$43,"CPD",AN$24:AN$43,"&lt;&gt;"&amp;"")-COUNTIFS($B$24:$B$43,"雇用",$J$24:$J$43,"CPD",AN$24:AN$43,"0"))</f>
        <v>0</v>
      </c>
      <c r="AO12" s="235">
        <f>(COUNTIFS($B$24:$B$43,"雇用",$J$24:$J$43,"CPD",AO$24:AO$43,"&lt;&gt;"&amp;"")-COUNTIFS($B$24:$B$43,"雇用",$J$24:$J$43,"CPD",AO$24:AO$43,"0"))</f>
        <v>0</v>
      </c>
      <c r="AP12" s="236">
        <f>SUM(AM12:AO12)</f>
        <v>0</v>
      </c>
      <c r="AQ12" s="279"/>
      <c r="AS12" s="278"/>
      <c r="AT12" s="301" t="s">
        <v>175</v>
      </c>
    </row>
    <row r="13" spans="1:48" s="66" customFormat="1" ht="60" customHeight="1" thickTop="1" thickBot="1" x14ac:dyDescent="0.2">
      <c r="A13" s="277"/>
      <c r="B13" s="391" t="s">
        <v>73</v>
      </c>
      <c r="C13" s="391"/>
      <c r="D13" s="269">
        <f>COUNTIFS($B$24:$B$43,"雇用",$AT$24:$AT$43,"雇用継続中")+COUNTIFS($B$24:$B$43,"雇用",$AT$24:$AT$43,"雇用予定")</f>
        <v>0</v>
      </c>
      <c r="E13" s="43"/>
      <c r="F13" s="16"/>
      <c r="G13" s="392" t="s">
        <v>158</v>
      </c>
      <c r="H13" s="392"/>
      <c r="I13" s="392"/>
      <c r="J13" s="278"/>
      <c r="K13" s="393" t="s">
        <v>164</v>
      </c>
      <c r="L13" s="394"/>
      <c r="M13" s="395"/>
      <c r="N13" s="396"/>
      <c r="O13" s="396"/>
      <c r="P13" s="396"/>
      <c r="Q13" s="280"/>
      <c r="R13" s="408"/>
      <c r="S13" s="402"/>
      <c r="T13" s="47" t="s">
        <v>169</v>
      </c>
      <c r="U13" s="48" t="s">
        <v>83</v>
      </c>
      <c r="V13" s="49" t="s">
        <v>84</v>
      </c>
      <c r="W13" s="49" t="s">
        <v>85</v>
      </c>
      <c r="X13" s="50" t="s">
        <v>86</v>
      </c>
      <c r="Y13" s="286"/>
      <c r="Z13" s="203" t="s">
        <v>97</v>
      </c>
      <c r="AA13" s="237"/>
      <c r="AB13" s="238"/>
      <c r="AC13" s="238"/>
      <c r="AD13" s="239">
        <f>AD11*362000</f>
        <v>0</v>
      </c>
      <c r="AE13" s="237"/>
      <c r="AF13" s="238"/>
      <c r="AG13" s="238"/>
      <c r="AH13" s="239">
        <f>AH11*362000</f>
        <v>0</v>
      </c>
      <c r="AI13" s="237"/>
      <c r="AJ13" s="238"/>
      <c r="AK13" s="238"/>
      <c r="AL13" s="239">
        <f>AL11*362000</f>
        <v>0</v>
      </c>
      <c r="AM13" s="237"/>
      <c r="AN13" s="238"/>
      <c r="AO13" s="238"/>
      <c r="AP13" s="239">
        <f>AP11*362000</f>
        <v>0</v>
      </c>
      <c r="AQ13" s="287"/>
      <c r="AT13" s="282"/>
    </row>
    <row r="14" spans="1:48" s="66" customFormat="1" ht="60" customHeight="1" thickTop="1" thickBot="1" x14ac:dyDescent="0.2">
      <c r="A14" s="277"/>
      <c r="B14" s="397" t="s">
        <v>74</v>
      </c>
      <c r="C14" s="398"/>
      <c r="D14" s="270">
        <f>COUNTIFS($B$24:$B$43,"フェローシップ型",$AT$24:$AT$43,"フェロー受入")</f>
        <v>0</v>
      </c>
      <c r="E14" s="43"/>
      <c r="K14" s="282"/>
      <c r="L14" s="282"/>
      <c r="M14" s="282"/>
      <c r="N14" s="282"/>
      <c r="O14" s="282"/>
      <c r="P14" s="282"/>
      <c r="R14" s="15" t="s">
        <v>92</v>
      </c>
      <c r="S14" s="14" t="s">
        <v>91</v>
      </c>
      <c r="T14" s="249" t="str">
        <f>IFERROR(IF(U14="","",SUM(U14:X14)),"")</f>
        <v/>
      </c>
      <c r="U14" s="250" t="str">
        <f>IF(AD20="実績額",AD44,"")</f>
        <v/>
      </c>
      <c r="V14" s="251" t="str">
        <f>IF(AH20="実績額",AH44,"")</f>
        <v/>
      </c>
      <c r="W14" s="251" t="str">
        <f>IF(AL20="実績額",AL44,"")</f>
        <v/>
      </c>
      <c r="X14" s="272" t="str">
        <f>IF(AP20="実績額",AP44,"")</f>
        <v/>
      </c>
      <c r="Y14" s="286"/>
      <c r="Z14" s="204" t="s">
        <v>44</v>
      </c>
      <c r="AA14" s="240"/>
      <c r="AB14" s="241"/>
      <c r="AC14" s="241"/>
      <c r="AD14" s="242">
        <f>AD12*446000</f>
        <v>0</v>
      </c>
      <c r="AE14" s="240"/>
      <c r="AF14" s="241"/>
      <c r="AG14" s="241"/>
      <c r="AH14" s="242">
        <f>AH12*446000</f>
        <v>0</v>
      </c>
      <c r="AI14" s="240"/>
      <c r="AJ14" s="241"/>
      <c r="AK14" s="241"/>
      <c r="AL14" s="242">
        <f>AL12*446000</f>
        <v>0</v>
      </c>
      <c r="AM14" s="240"/>
      <c r="AN14" s="241"/>
      <c r="AO14" s="241"/>
      <c r="AP14" s="242">
        <f>AP12*446000</f>
        <v>0</v>
      </c>
      <c r="AQ14" s="287"/>
    </row>
    <row r="15" spans="1:48" s="66" customFormat="1" ht="60" customHeight="1" x14ac:dyDescent="0.15">
      <c r="B15" s="288"/>
      <c r="C15" s="288"/>
      <c r="D15" s="288"/>
      <c r="R15" s="382" t="str">
        <f>IF(X12="","",T14)</f>
        <v/>
      </c>
      <c r="S15" s="368" t="str">
        <f>IF(X12="","",T16)</f>
        <v/>
      </c>
      <c r="T15" s="308" t="s">
        <v>170</v>
      </c>
      <c r="U15" s="309" t="s">
        <v>87</v>
      </c>
      <c r="V15" s="310" t="s">
        <v>88</v>
      </c>
      <c r="W15" s="310" t="s">
        <v>89</v>
      </c>
      <c r="X15" s="311" t="s">
        <v>90</v>
      </c>
      <c r="Y15" s="286"/>
      <c r="Z15" s="205" t="s">
        <v>43</v>
      </c>
      <c r="AA15" s="243"/>
      <c r="AB15" s="244"/>
      <c r="AC15" s="244"/>
      <c r="AD15" s="245">
        <f>AD13+AD14</f>
        <v>0</v>
      </c>
      <c r="AE15" s="243"/>
      <c r="AF15" s="244"/>
      <c r="AG15" s="244"/>
      <c r="AH15" s="245">
        <f>AH13+AH14</f>
        <v>0</v>
      </c>
      <c r="AI15" s="243"/>
      <c r="AJ15" s="244"/>
      <c r="AK15" s="244"/>
      <c r="AL15" s="245">
        <f>AL13+AL14</f>
        <v>0</v>
      </c>
      <c r="AM15" s="243"/>
      <c r="AN15" s="244"/>
      <c r="AO15" s="244"/>
      <c r="AP15" s="245">
        <f>AP13+AP14</f>
        <v>0</v>
      </c>
      <c r="AQ15" s="287"/>
    </row>
    <row r="16" spans="1:48" s="66" customFormat="1" ht="60" customHeight="1" thickBot="1" x14ac:dyDescent="0.2">
      <c r="R16" s="383"/>
      <c r="S16" s="369"/>
      <c r="T16" s="289" t="str">
        <f>IF(T14="","",T12-T14)</f>
        <v/>
      </c>
      <c r="U16" s="246" t="str">
        <f>IF(AD20="実績額",U12-U14,"")</f>
        <v/>
      </c>
      <c r="V16" s="247" t="str">
        <f>IF(AH20="実績額",U16+V12-V14,"")</f>
        <v/>
      </c>
      <c r="W16" s="247" t="str">
        <f>IF(AL20="実績額",V16+W12-W14,"")</f>
        <v/>
      </c>
      <c r="X16" s="248" t="str">
        <f>IF(AP20="実績額",W16+X12-X14,"")</f>
        <v/>
      </c>
      <c r="Z16" s="290"/>
      <c r="AA16" s="290"/>
      <c r="AB16" s="290"/>
      <c r="AC16" s="290"/>
      <c r="AD16" s="290"/>
      <c r="AE16" s="290"/>
      <c r="AF16" s="290"/>
      <c r="AG16" s="290"/>
      <c r="AH16" s="290"/>
      <c r="AI16" s="290"/>
      <c r="AJ16" s="290"/>
      <c r="AK16" s="290"/>
      <c r="AL16" s="290"/>
      <c r="AM16" s="290"/>
      <c r="AN16" s="290"/>
      <c r="AO16" s="290"/>
      <c r="AP16" s="290"/>
    </row>
    <row r="17" spans="1:49" s="66" customFormat="1" ht="60" customHeight="1" thickTop="1" thickBot="1" x14ac:dyDescent="0.2">
      <c r="K17" s="276"/>
      <c r="L17" s="276"/>
      <c r="M17" s="276"/>
      <c r="N17" s="276"/>
      <c r="O17" s="276"/>
      <c r="P17" s="276"/>
    </row>
    <row r="18" spans="1:49" s="66" customFormat="1" ht="69.95" customHeight="1" thickBot="1" x14ac:dyDescent="0.2">
      <c r="B18" s="12" t="s">
        <v>153</v>
      </c>
      <c r="C18" s="11"/>
      <c r="F18" s="370" t="s">
        <v>166</v>
      </c>
      <c r="G18" s="370"/>
      <c r="H18" s="370"/>
      <c r="I18" s="370"/>
      <c r="J18" s="291"/>
      <c r="K18" s="10" t="s">
        <v>42</v>
      </c>
      <c r="L18" s="9" t="s">
        <v>41</v>
      </c>
      <c r="M18" s="8" t="s">
        <v>40</v>
      </c>
      <c r="N18" s="210" t="s">
        <v>39</v>
      </c>
      <c r="O18" s="208" t="s">
        <v>117</v>
      </c>
      <c r="P18" s="209" t="s">
        <v>171</v>
      </c>
      <c r="Q18" s="292"/>
      <c r="AT18" s="276"/>
      <c r="AU18" s="276"/>
      <c r="AV18" s="276"/>
    </row>
    <row r="19" spans="1:49" s="293" customFormat="1" ht="48" customHeight="1" x14ac:dyDescent="0.15">
      <c r="B19" s="154" t="s">
        <v>109</v>
      </c>
      <c r="C19" s="154" t="s">
        <v>111</v>
      </c>
      <c r="D19" s="371" t="s">
        <v>113</v>
      </c>
      <c r="E19" s="372"/>
      <c r="F19" s="373" t="s">
        <v>38</v>
      </c>
      <c r="G19" s="374"/>
      <c r="H19" s="374"/>
      <c r="I19" s="375"/>
      <c r="J19" s="371" t="s">
        <v>37</v>
      </c>
      <c r="K19" s="372"/>
      <c r="L19" s="376" t="s">
        <v>36</v>
      </c>
      <c r="M19" s="377"/>
      <c r="N19" s="377"/>
      <c r="O19" s="378"/>
      <c r="P19" s="379" t="s">
        <v>146</v>
      </c>
      <c r="Q19" s="380"/>
      <c r="R19" s="380"/>
      <c r="S19" s="380"/>
      <c r="T19" s="381"/>
      <c r="U19" s="413" t="s">
        <v>150</v>
      </c>
      <c r="V19" s="414"/>
      <c r="W19" s="414"/>
      <c r="X19" s="414"/>
      <c r="Y19" s="414"/>
      <c r="Z19" s="415"/>
      <c r="AA19" s="329" t="s">
        <v>179</v>
      </c>
      <c r="AB19" s="329"/>
      <c r="AC19" s="329"/>
      <c r="AD19" s="329"/>
      <c r="AE19" s="329"/>
      <c r="AF19" s="329"/>
      <c r="AG19" s="329"/>
      <c r="AH19" s="329"/>
      <c r="AI19" s="329"/>
      <c r="AJ19" s="329"/>
      <c r="AK19" s="329"/>
      <c r="AL19" s="329"/>
      <c r="AM19" s="329"/>
      <c r="AN19" s="329"/>
      <c r="AO19" s="329"/>
      <c r="AP19" s="330"/>
      <c r="AQ19" s="331" t="s">
        <v>149</v>
      </c>
      <c r="AR19" s="332"/>
      <c r="AS19" s="333"/>
      <c r="AT19" s="399" t="s">
        <v>228</v>
      </c>
      <c r="AU19" s="400"/>
      <c r="AV19" s="212" t="s">
        <v>173</v>
      </c>
      <c r="AW19" s="294"/>
    </row>
    <row r="20" spans="1:49" s="67" customFormat="1" ht="30" customHeight="1" x14ac:dyDescent="0.15">
      <c r="B20" s="360" t="s">
        <v>110</v>
      </c>
      <c r="C20" s="360" t="s">
        <v>112</v>
      </c>
      <c r="D20" s="362" t="s">
        <v>35</v>
      </c>
      <c r="E20" s="364" t="s">
        <v>34</v>
      </c>
      <c r="F20" s="366" t="s">
        <v>33</v>
      </c>
      <c r="G20" s="334" t="s">
        <v>32</v>
      </c>
      <c r="H20" s="334" t="s">
        <v>31</v>
      </c>
      <c r="I20" s="336" t="s">
        <v>30</v>
      </c>
      <c r="J20" s="338" t="s">
        <v>172</v>
      </c>
      <c r="K20" s="340" t="s">
        <v>135</v>
      </c>
      <c r="L20" s="342" t="s">
        <v>145</v>
      </c>
      <c r="M20" s="384" t="s">
        <v>136</v>
      </c>
      <c r="N20" s="348" t="s">
        <v>137</v>
      </c>
      <c r="O20" s="350" t="s">
        <v>138</v>
      </c>
      <c r="P20" s="352" t="s">
        <v>139</v>
      </c>
      <c r="Q20" s="386" t="s">
        <v>140</v>
      </c>
      <c r="R20" s="388" t="s">
        <v>119</v>
      </c>
      <c r="S20" s="389"/>
      <c r="T20" s="390"/>
      <c r="U20" s="354" t="s">
        <v>122</v>
      </c>
      <c r="V20" s="355"/>
      <c r="W20" s="355"/>
      <c r="X20" s="355"/>
      <c r="Y20" s="355"/>
      <c r="Z20" s="356"/>
      <c r="AA20" s="321" t="s">
        <v>128</v>
      </c>
      <c r="AB20" s="321"/>
      <c r="AC20" s="321"/>
      <c r="AD20" s="183" t="s">
        <v>127</v>
      </c>
      <c r="AE20" s="321" t="s">
        <v>129</v>
      </c>
      <c r="AF20" s="321"/>
      <c r="AG20" s="321"/>
      <c r="AH20" s="184" t="s">
        <v>127</v>
      </c>
      <c r="AI20" s="344" t="s">
        <v>130</v>
      </c>
      <c r="AJ20" s="321"/>
      <c r="AK20" s="321"/>
      <c r="AL20" s="185" t="s">
        <v>127</v>
      </c>
      <c r="AM20" s="321" t="s">
        <v>131</v>
      </c>
      <c r="AN20" s="321"/>
      <c r="AO20" s="321"/>
      <c r="AP20" s="185" t="s">
        <v>127</v>
      </c>
      <c r="AQ20" s="345" t="s">
        <v>141</v>
      </c>
      <c r="AR20" s="317" t="s">
        <v>144</v>
      </c>
      <c r="AS20" s="319" t="s">
        <v>134</v>
      </c>
      <c r="AT20" s="325" t="s">
        <v>29</v>
      </c>
      <c r="AU20" s="327" t="s">
        <v>177</v>
      </c>
      <c r="AV20" s="213" t="s">
        <v>152</v>
      </c>
      <c r="AW20" s="211"/>
    </row>
    <row r="21" spans="1:49" s="67" customFormat="1" ht="30" customHeight="1" x14ac:dyDescent="0.15">
      <c r="B21" s="360"/>
      <c r="C21" s="360"/>
      <c r="D21" s="362"/>
      <c r="E21" s="364"/>
      <c r="F21" s="366"/>
      <c r="G21" s="334"/>
      <c r="H21" s="334"/>
      <c r="I21" s="336"/>
      <c r="J21" s="338"/>
      <c r="K21" s="341"/>
      <c r="L21" s="343"/>
      <c r="M21" s="385"/>
      <c r="N21" s="349"/>
      <c r="O21" s="351"/>
      <c r="P21" s="353"/>
      <c r="Q21" s="387"/>
      <c r="R21" s="176" t="s">
        <v>28</v>
      </c>
      <c r="S21" s="178" t="s">
        <v>120</v>
      </c>
      <c r="T21" s="180" t="s">
        <v>121</v>
      </c>
      <c r="U21" s="7"/>
      <c r="V21" s="357" t="s">
        <v>147</v>
      </c>
      <c r="W21" s="358"/>
      <c r="X21" s="359"/>
      <c r="Y21" s="317" t="s">
        <v>124</v>
      </c>
      <c r="Z21" s="319" t="s">
        <v>123</v>
      </c>
      <c r="AA21" s="189" t="s">
        <v>108</v>
      </c>
      <c r="AB21" s="190" t="s">
        <v>107</v>
      </c>
      <c r="AC21" s="190" t="s">
        <v>106</v>
      </c>
      <c r="AD21" s="191" t="s">
        <v>27</v>
      </c>
      <c r="AE21" s="192" t="s">
        <v>105</v>
      </c>
      <c r="AF21" s="190" t="s">
        <v>104</v>
      </c>
      <c r="AG21" s="190" t="s">
        <v>103</v>
      </c>
      <c r="AH21" s="193" t="s">
        <v>26</v>
      </c>
      <c r="AI21" s="189" t="s">
        <v>25</v>
      </c>
      <c r="AJ21" s="190" t="s">
        <v>24</v>
      </c>
      <c r="AK21" s="190" t="s">
        <v>23</v>
      </c>
      <c r="AL21" s="194" t="s">
        <v>22</v>
      </c>
      <c r="AM21" s="192" t="s">
        <v>100</v>
      </c>
      <c r="AN21" s="190" t="s">
        <v>101</v>
      </c>
      <c r="AO21" s="190" t="s">
        <v>102</v>
      </c>
      <c r="AP21" s="194" t="s">
        <v>21</v>
      </c>
      <c r="AQ21" s="346"/>
      <c r="AR21" s="347"/>
      <c r="AS21" s="324"/>
      <c r="AT21" s="326"/>
      <c r="AU21" s="328"/>
      <c r="AV21" s="322" t="s">
        <v>218</v>
      </c>
    </row>
    <row r="22" spans="1:49" s="67" customFormat="1" ht="30" customHeight="1" x14ac:dyDescent="0.15">
      <c r="B22" s="361"/>
      <c r="C22" s="361"/>
      <c r="D22" s="363"/>
      <c r="E22" s="365"/>
      <c r="F22" s="367"/>
      <c r="G22" s="335"/>
      <c r="H22" s="335"/>
      <c r="I22" s="337"/>
      <c r="J22" s="339"/>
      <c r="K22" s="155" t="s">
        <v>114</v>
      </c>
      <c r="L22" s="6" t="s">
        <v>115</v>
      </c>
      <c r="M22" s="5" t="s">
        <v>116</v>
      </c>
      <c r="N22" s="5" t="s">
        <v>20</v>
      </c>
      <c r="O22" s="65" t="s">
        <v>116</v>
      </c>
      <c r="P22" s="61" t="s">
        <v>116</v>
      </c>
      <c r="Q22" s="62" t="s">
        <v>116</v>
      </c>
      <c r="R22" s="177" t="s">
        <v>118</v>
      </c>
      <c r="S22" s="179" t="s">
        <v>118</v>
      </c>
      <c r="T22" s="181" t="s">
        <v>118</v>
      </c>
      <c r="U22" s="4"/>
      <c r="V22" s="195" t="s">
        <v>148</v>
      </c>
      <c r="W22" s="196" t="s">
        <v>19</v>
      </c>
      <c r="X22" s="196" t="s">
        <v>18</v>
      </c>
      <c r="Y22" s="318"/>
      <c r="Z22" s="320"/>
      <c r="AA22" s="72" t="str">
        <f>AD20</f>
        <v>必要見込額</v>
      </c>
      <c r="AB22" s="68" t="str">
        <f>AD20</f>
        <v>必要見込額</v>
      </c>
      <c r="AC22" s="69" t="str">
        <f>AD20</f>
        <v>必要見込額</v>
      </c>
      <c r="AD22" s="70" t="str">
        <f>IF(AD20="必要見込額",AD20,AD20&amp;"（①）")</f>
        <v>必要見込額</v>
      </c>
      <c r="AE22" s="68" t="str">
        <f>AH20</f>
        <v>必要見込額</v>
      </c>
      <c r="AF22" s="68" t="str">
        <f>AH20</f>
        <v>必要見込額</v>
      </c>
      <c r="AG22" s="69" t="str">
        <f>AH20</f>
        <v>必要見込額</v>
      </c>
      <c r="AH22" s="71" t="str">
        <f>IF(AH20="必要見込額",AH20,AH20&amp;"（②）")</f>
        <v>必要見込額</v>
      </c>
      <c r="AI22" s="72" t="str">
        <f>AL20</f>
        <v>必要見込額</v>
      </c>
      <c r="AJ22" s="68" t="str">
        <f>AL20</f>
        <v>必要見込額</v>
      </c>
      <c r="AK22" s="69" t="str">
        <f>AL20</f>
        <v>必要見込額</v>
      </c>
      <c r="AL22" s="70" t="str">
        <f>IF(AL20="必要見込額",AL20,AL20&amp;"（③）")</f>
        <v>必要見込額</v>
      </c>
      <c r="AM22" s="68" t="str">
        <f>AP20</f>
        <v>必要見込額</v>
      </c>
      <c r="AN22" s="68" t="str">
        <f>AP20</f>
        <v>必要見込額</v>
      </c>
      <c r="AO22" s="69" t="str">
        <f>AP20</f>
        <v>必要見込額</v>
      </c>
      <c r="AP22" s="70" t="str">
        <f>IF(AP20="必要見込額",AP20,AP20&amp;"（④）")</f>
        <v>必要見込額</v>
      </c>
      <c r="AQ22" s="182" t="s">
        <v>142</v>
      </c>
      <c r="AR22" s="273" t="s">
        <v>133</v>
      </c>
      <c r="AS22" s="274" t="s">
        <v>143</v>
      </c>
      <c r="AT22" s="326"/>
      <c r="AU22" s="328"/>
      <c r="AV22" s="323"/>
    </row>
    <row r="23" spans="1:49" s="66" customFormat="1" ht="30" customHeight="1" thickBot="1" x14ac:dyDescent="0.2">
      <c r="A23" s="64" t="s">
        <v>17</v>
      </c>
      <c r="B23" s="3" t="s">
        <v>8</v>
      </c>
      <c r="C23" s="73" t="s">
        <v>10</v>
      </c>
      <c r="D23" s="74" t="s">
        <v>11</v>
      </c>
      <c r="E23" s="75" t="s">
        <v>12</v>
      </c>
      <c r="F23" s="76" t="s">
        <v>10</v>
      </c>
      <c r="G23" s="77" t="s">
        <v>10</v>
      </c>
      <c r="H23" s="78" t="s">
        <v>12</v>
      </c>
      <c r="I23" s="79" t="s">
        <v>12</v>
      </c>
      <c r="J23" s="2" t="s">
        <v>8</v>
      </c>
      <c r="K23" s="80" t="s">
        <v>10</v>
      </c>
      <c r="L23" s="74" t="s">
        <v>16</v>
      </c>
      <c r="M23" s="78" t="s">
        <v>15</v>
      </c>
      <c r="N23" s="80" t="s">
        <v>10</v>
      </c>
      <c r="O23" s="75" t="s">
        <v>15</v>
      </c>
      <c r="P23" s="81" t="s">
        <v>14</v>
      </c>
      <c r="Q23" s="82" t="s">
        <v>13</v>
      </c>
      <c r="R23" s="80" t="s">
        <v>10</v>
      </c>
      <c r="S23" s="78" t="s">
        <v>11</v>
      </c>
      <c r="T23" s="75" t="s">
        <v>11</v>
      </c>
      <c r="U23" s="76" t="s">
        <v>10</v>
      </c>
      <c r="V23" s="77" t="s">
        <v>10</v>
      </c>
      <c r="W23" s="78" t="s">
        <v>11</v>
      </c>
      <c r="X23" s="78" t="s">
        <v>9</v>
      </c>
      <c r="Y23" s="78" t="s">
        <v>11</v>
      </c>
      <c r="Z23" s="83" t="s">
        <v>10</v>
      </c>
      <c r="AA23" s="84" t="s">
        <v>11</v>
      </c>
      <c r="AB23" s="84" t="s">
        <v>9</v>
      </c>
      <c r="AC23" s="78" t="s">
        <v>9</v>
      </c>
      <c r="AD23" s="85" t="s">
        <v>10</v>
      </c>
      <c r="AE23" s="84" t="s">
        <v>9</v>
      </c>
      <c r="AF23" s="84" t="s">
        <v>9</v>
      </c>
      <c r="AG23" s="78" t="s">
        <v>9</v>
      </c>
      <c r="AH23" s="80" t="s">
        <v>10</v>
      </c>
      <c r="AI23" s="74" t="s">
        <v>9</v>
      </c>
      <c r="AJ23" s="84" t="s">
        <v>9</v>
      </c>
      <c r="AK23" s="78" t="s">
        <v>9</v>
      </c>
      <c r="AL23" s="85" t="s">
        <v>10</v>
      </c>
      <c r="AM23" s="84" t="s">
        <v>9</v>
      </c>
      <c r="AN23" s="84" t="s">
        <v>9</v>
      </c>
      <c r="AO23" s="78" t="s">
        <v>9</v>
      </c>
      <c r="AP23" s="85" t="s">
        <v>10</v>
      </c>
      <c r="AQ23" s="76" t="s">
        <v>10</v>
      </c>
      <c r="AR23" s="77" t="s">
        <v>10</v>
      </c>
      <c r="AS23" s="85" t="s">
        <v>10</v>
      </c>
      <c r="AT23" s="1" t="s">
        <v>8</v>
      </c>
      <c r="AU23" s="214" t="s">
        <v>8</v>
      </c>
      <c r="AV23" s="86" t="s">
        <v>7</v>
      </c>
    </row>
    <row r="24" spans="1:49" s="66" customFormat="1" ht="36" customHeight="1" thickTop="1" x14ac:dyDescent="0.15">
      <c r="A24" s="87">
        <v>1</v>
      </c>
      <c r="B24" s="160"/>
      <c r="C24" s="161" t="str">
        <f t="shared" ref="C24:C43" si="1">IF(D24&lt;&gt;"",IF(LEFT(D24,4)*1=$C$1,"新規",IF(LEFT(D24,4)*1&lt;$C$1,"継続","")),"")</f>
        <v/>
      </c>
      <c r="D24" s="262"/>
      <c r="E24" s="162"/>
      <c r="F24" s="91" t="str">
        <f t="shared" ref="F24:F43" si="2">IF(D24&lt;&gt;"",$C$8,"")</f>
        <v/>
      </c>
      <c r="G24" s="163" t="str">
        <f t="shared" ref="G24:G43" si="3">IF(D24&lt;&gt;"",$E$8,"")</f>
        <v/>
      </c>
      <c r="H24" s="164"/>
      <c r="I24" s="165"/>
      <c r="J24" s="166"/>
      <c r="K24" s="167" t="str" cm="1">
        <f t="array" ref="K24">_xlfn.IFS(B24="フェローシップ型","",J24="","",J24="PD",362000,J24="RPD",362000,J24="CPD",446000)</f>
        <v/>
      </c>
      <c r="L24" s="156"/>
      <c r="M24" s="157"/>
      <c r="N24" s="158" t="str">
        <f t="shared" ref="N24:N43" si="4">IF(B24="雇用",IF(OR(J24="PD",J24="RPD"),36,60),"")</f>
        <v/>
      </c>
      <c r="O24" s="159"/>
      <c r="P24" s="168"/>
      <c r="Q24" s="169"/>
      <c r="R24" s="170" t="str">
        <f>IFERROR(IF(P24&lt;&gt;"",DATEDIF(P24,Q24,"m")+1,""),"")</f>
        <v/>
      </c>
      <c r="S24" s="171"/>
      <c r="T24" s="172"/>
      <c r="U24" s="173" t="str" cm="1">
        <f t="array" ref="U24">IF(J24&lt;&gt;"",IF(B24="雇用",_xlfn.IFS(J24="PD",K24*36,J24="RPD",K24*36,J24="CPD",362000*6+446000*54),""),"")</f>
        <v/>
      </c>
      <c r="V24" s="112" t="str">
        <f>IF(B24="雇用",SUM(W24:X24),"")</f>
        <v/>
      </c>
      <c r="W24" s="110"/>
      <c r="X24" s="110"/>
      <c r="Y24" s="110"/>
      <c r="Z24" s="111" t="str">
        <f t="shared" ref="Z24:Z43" si="5">IFERROR(U24-(V24+Y24),"")</f>
        <v/>
      </c>
      <c r="AA24" s="174"/>
      <c r="AB24" s="110"/>
      <c r="AC24" s="110"/>
      <c r="AD24" s="111" t="str">
        <f t="shared" ref="AD24:AD43" si="6">IF(AND(AA24="",AB24="",AC24=""),"",SUM(AA24:AC24))</f>
        <v/>
      </c>
      <c r="AE24" s="174"/>
      <c r="AF24" s="110"/>
      <c r="AG24" s="110"/>
      <c r="AH24" s="175" t="str">
        <f t="shared" ref="AH24:AH43" si="7">IF(AND(AE24="",AF24="",AG24=""),"",SUM(AE24:AG24))</f>
        <v/>
      </c>
      <c r="AI24" s="109"/>
      <c r="AJ24" s="110"/>
      <c r="AK24" s="110"/>
      <c r="AL24" s="111" t="str">
        <f t="shared" ref="AL24:AL43" si="8">IF(AND(AI24="",AJ24="",AK24=""),"",SUM(AI24:AK24))</f>
        <v/>
      </c>
      <c r="AM24" s="174"/>
      <c r="AN24" s="110"/>
      <c r="AO24" s="110"/>
      <c r="AP24" s="112" t="str">
        <f t="shared" ref="AP24:AP43" si="9">IF(AND(AM24="",AN24="",AO24=""),"",SUM(AM24:AO24))</f>
        <v/>
      </c>
      <c r="AQ24" s="173" t="str">
        <f>IF(B24="雇用",IF(AND($AD$20="実績額",AD24&lt;&gt;""),AD24,0)+IF(AND($AH$20="実績額",AH24&lt;&gt;""),AH24,0)+IF(AND($AL$20="実績額",AL24&lt;&gt;""),AL24,0)+IF(AND($AP$20="実績額",AP24&lt;&gt;""),AP24,0),"")</f>
        <v/>
      </c>
      <c r="AR24" s="112" t="str">
        <f t="shared" ref="AR24:AR26" si="10">IFERROR(Y24-AQ24,"")</f>
        <v/>
      </c>
      <c r="AS24" s="111" t="str">
        <f>IFERROR(IF(OR(AT24="採用終了",AT24="機関変更（転出）",AT24="採用内定辞退"), "", Z24+AR24),"")</f>
        <v/>
      </c>
      <c r="AT24" s="215"/>
      <c r="AU24" s="216"/>
      <c r="AV24" s="197"/>
    </row>
    <row r="25" spans="1:49" s="66" customFormat="1" ht="36" customHeight="1" x14ac:dyDescent="0.15">
      <c r="A25" s="87">
        <f t="shared" ref="A25:A42" si="11">A24+1</f>
        <v>2</v>
      </c>
      <c r="B25" s="113"/>
      <c r="C25" s="89" t="str">
        <f t="shared" si="1"/>
        <v/>
      </c>
      <c r="D25" s="263"/>
      <c r="E25" s="90"/>
      <c r="F25" s="114" t="str">
        <f t="shared" si="2"/>
        <v/>
      </c>
      <c r="G25" s="92" t="str">
        <f t="shared" si="3"/>
        <v/>
      </c>
      <c r="H25" s="115"/>
      <c r="I25" s="116"/>
      <c r="J25" s="117"/>
      <c r="K25" s="96" t="str" cm="1">
        <f t="array" ref="K25">_xlfn.IFS(B25="フェローシップ型","",J25="","",J25="PD",362000,J25="RPD",362000,J25="CPD",446000)</f>
        <v/>
      </c>
      <c r="L25" s="97"/>
      <c r="M25" s="97"/>
      <c r="N25" s="63" t="str">
        <f t="shared" si="4"/>
        <v/>
      </c>
      <c r="O25" s="97"/>
      <c r="P25" s="98"/>
      <c r="Q25" s="99"/>
      <c r="R25" s="118" t="str">
        <f t="shared" ref="R25:R43" si="12">IFERROR(IF(P25&lt;&gt;"",DATEDIF(P25,Q25,"m")+1,""),"")</f>
        <v/>
      </c>
      <c r="S25" s="119"/>
      <c r="T25" s="120"/>
      <c r="U25" s="103" t="str" cm="1">
        <f t="array" ref="U25">IF(J25&lt;&gt;"",IF(B25="雇用",_xlfn.IFS(J25="PD",K25*36,J25="RPD",K25*36,J25="CPD",362000*6+446000*54),""),"")</f>
        <v/>
      </c>
      <c r="V25" s="104" t="str">
        <f t="shared" ref="V25:V43" si="13">IF(B25="雇用",SUM(W25:X25),"")</f>
        <v/>
      </c>
      <c r="W25" s="105"/>
      <c r="X25" s="105"/>
      <c r="Y25" s="105"/>
      <c r="Z25" s="106" t="str">
        <f t="shared" si="5"/>
        <v/>
      </c>
      <c r="AA25" s="107"/>
      <c r="AB25" s="105"/>
      <c r="AC25" s="105"/>
      <c r="AD25" s="106" t="str">
        <f t="shared" si="6"/>
        <v/>
      </c>
      <c r="AE25" s="107"/>
      <c r="AF25" s="105"/>
      <c r="AG25" s="105"/>
      <c r="AH25" s="108" t="str">
        <f t="shared" si="7"/>
        <v/>
      </c>
      <c r="AI25" s="121"/>
      <c r="AJ25" s="105"/>
      <c r="AK25" s="105"/>
      <c r="AL25" s="106" t="str">
        <f t="shared" si="8"/>
        <v/>
      </c>
      <c r="AM25" s="107"/>
      <c r="AN25" s="105"/>
      <c r="AO25" s="105"/>
      <c r="AP25" s="104" t="str">
        <f t="shared" si="9"/>
        <v/>
      </c>
      <c r="AQ25" s="122" t="str">
        <f t="shared" ref="AQ25:AQ43" si="14">IF(B25="雇用",IF(AND($AD$20="実績額",AD25&lt;&gt;""),AD25,0)+IF(AND($AH$20="実績額",AH25&lt;&gt;""),AH25,0)+IF(AND($AL$20="実績額",AL25&lt;&gt;""),AL25,0)+IF(AND($AP$20="実績額",AP25&lt;&gt;""),AP25,0),"")</f>
        <v/>
      </c>
      <c r="AR25" s="123" t="str">
        <f t="shared" si="10"/>
        <v/>
      </c>
      <c r="AS25" s="124" t="str">
        <f t="shared" ref="AS25:AS26" si="15">IFERROR(IF(OR(AT25="採用終了",AT25="機関変更（転出）",AT25="採用内定辞退"), "", Z25+AR25),"")</f>
        <v/>
      </c>
      <c r="AT25" s="217"/>
      <c r="AU25" s="218"/>
      <c r="AV25" s="198"/>
    </row>
    <row r="26" spans="1:49" s="66" customFormat="1" ht="36" customHeight="1" x14ac:dyDescent="0.15">
      <c r="A26" s="87">
        <f t="shared" si="11"/>
        <v>3</v>
      </c>
      <c r="B26" s="113"/>
      <c r="C26" s="89" t="str">
        <f t="shared" si="1"/>
        <v/>
      </c>
      <c r="D26" s="263"/>
      <c r="E26" s="116"/>
      <c r="F26" s="114" t="str">
        <f t="shared" si="2"/>
        <v/>
      </c>
      <c r="G26" s="92" t="str">
        <f t="shared" si="3"/>
        <v/>
      </c>
      <c r="H26" s="115"/>
      <c r="I26" s="116"/>
      <c r="J26" s="117"/>
      <c r="K26" s="96" t="str" cm="1">
        <f t="array" ref="K26">_xlfn.IFS(B26="フェローシップ型","",J26="","",J26="PD",362000,J26="RPD",362000,J26="CPD",446000)</f>
        <v/>
      </c>
      <c r="L26" s="97"/>
      <c r="M26" s="97"/>
      <c r="N26" s="63" t="str">
        <f t="shared" si="4"/>
        <v/>
      </c>
      <c r="O26" s="97"/>
      <c r="P26" s="98"/>
      <c r="Q26" s="99"/>
      <c r="R26" s="118" t="str">
        <f t="shared" si="12"/>
        <v/>
      </c>
      <c r="S26" s="119"/>
      <c r="T26" s="120"/>
      <c r="U26" s="103" t="str" cm="1">
        <f t="array" ref="U26">IF(J26&lt;&gt;"",IF(B26="雇用",_xlfn.IFS(J26="PD",K26*36,J26="RPD",K26*36,J26="CPD",362000*6+446000*54),""),"")</f>
        <v/>
      </c>
      <c r="V26" s="104" t="str">
        <f t="shared" si="13"/>
        <v/>
      </c>
      <c r="W26" s="105"/>
      <c r="X26" s="105"/>
      <c r="Y26" s="105"/>
      <c r="Z26" s="106" t="str">
        <f t="shared" si="5"/>
        <v/>
      </c>
      <c r="AA26" s="107"/>
      <c r="AB26" s="105"/>
      <c r="AC26" s="105"/>
      <c r="AD26" s="106" t="str">
        <f t="shared" si="6"/>
        <v/>
      </c>
      <c r="AE26" s="107"/>
      <c r="AF26" s="105"/>
      <c r="AG26" s="105"/>
      <c r="AH26" s="108" t="str">
        <f t="shared" si="7"/>
        <v/>
      </c>
      <c r="AI26" s="121"/>
      <c r="AJ26" s="105"/>
      <c r="AK26" s="105"/>
      <c r="AL26" s="106" t="str">
        <f t="shared" si="8"/>
        <v/>
      </c>
      <c r="AM26" s="107"/>
      <c r="AN26" s="105"/>
      <c r="AO26" s="105"/>
      <c r="AP26" s="104" t="str">
        <f t="shared" si="9"/>
        <v/>
      </c>
      <c r="AQ26" s="122" t="str">
        <f t="shared" si="14"/>
        <v/>
      </c>
      <c r="AR26" s="123" t="str">
        <f t="shared" si="10"/>
        <v/>
      </c>
      <c r="AS26" s="124" t="str">
        <f t="shared" si="15"/>
        <v/>
      </c>
      <c r="AT26" s="217"/>
      <c r="AU26" s="218"/>
      <c r="AV26" s="198"/>
    </row>
    <row r="27" spans="1:49" s="66" customFormat="1" ht="36" customHeight="1" x14ac:dyDescent="0.15">
      <c r="A27" s="87">
        <f t="shared" si="11"/>
        <v>4</v>
      </c>
      <c r="B27" s="113"/>
      <c r="C27" s="89" t="str">
        <f t="shared" si="1"/>
        <v/>
      </c>
      <c r="D27" s="263"/>
      <c r="E27" s="125"/>
      <c r="F27" s="114" t="str">
        <f t="shared" si="2"/>
        <v/>
      </c>
      <c r="G27" s="92" t="str">
        <f t="shared" si="3"/>
        <v/>
      </c>
      <c r="H27" s="115"/>
      <c r="I27" s="116"/>
      <c r="J27" s="117"/>
      <c r="K27" s="96" t="str" cm="1">
        <f t="array" ref="K27">_xlfn.IFS(B27="フェローシップ型","",J27="","",J27="PD",362000,J27="RPD",362000,J27="CPD",446000)</f>
        <v/>
      </c>
      <c r="L27" s="126"/>
      <c r="M27" s="97"/>
      <c r="N27" s="63" t="str">
        <f t="shared" si="4"/>
        <v/>
      </c>
      <c r="O27" s="97"/>
      <c r="P27" s="127"/>
      <c r="Q27" s="97"/>
      <c r="R27" s="118" t="str">
        <f t="shared" si="12"/>
        <v/>
      </c>
      <c r="S27" s="119"/>
      <c r="T27" s="120"/>
      <c r="U27" s="103" t="str" cm="1">
        <f t="array" ref="U27">IF(J27&lt;&gt;"",IF(B27="雇用",_xlfn.IFS(J27="PD",K27*36,J27="RPD",K27*36,J27="CPD",362000*6+446000*54),""),"")</f>
        <v/>
      </c>
      <c r="V27" s="104" t="str">
        <f t="shared" si="13"/>
        <v/>
      </c>
      <c r="W27" s="105"/>
      <c r="X27" s="105"/>
      <c r="Y27" s="105"/>
      <c r="Z27" s="106" t="str">
        <f t="shared" si="5"/>
        <v/>
      </c>
      <c r="AA27" s="107"/>
      <c r="AB27" s="105"/>
      <c r="AC27" s="105"/>
      <c r="AD27" s="106" t="str">
        <f t="shared" si="6"/>
        <v/>
      </c>
      <c r="AE27" s="107"/>
      <c r="AF27" s="105"/>
      <c r="AG27" s="105"/>
      <c r="AH27" s="108" t="str">
        <f t="shared" si="7"/>
        <v/>
      </c>
      <c r="AI27" s="121"/>
      <c r="AJ27" s="105"/>
      <c r="AK27" s="105"/>
      <c r="AL27" s="106" t="str">
        <f t="shared" si="8"/>
        <v/>
      </c>
      <c r="AM27" s="107"/>
      <c r="AN27" s="105"/>
      <c r="AO27" s="105"/>
      <c r="AP27" s="104" t="str">
        <f t="shared" si="9"/>
        <v/>
      </c>
      <c r="AQ27" s="122" t="str">
        <f t="shared" si="14"/>
        <v/>
      </c>
      <c r="AR27" s="123" t="str">
        <f>IFERROR(Y27-AQ27,"")</f>
        <v/>
      </c>
      <c r="AS27" s="124" t="str">
        <f>IFERROR(IF(OR(AT27="採用終了",AT27="機関変更（転出）",AT27="採用内定辞退"), "", Z27+AR27),"")</f>
        <v/>
      </c>
      <c r="AT27" s="217"/>
      <c r="AU27" s="218"/>
      <c r="AV27" s="198"/>
    </row>
    <row r="28" spans="1:49" s="66" customFormat="1" ht="36" customHeight="1" x14ac:dyDescent="0.15">
      <c r="A28" s="87">
        <f t="shared" si="11"/>
        <v>5</v>
      </c>
      <c r="B28" s="113"/>
      <c r="C28" s="89" t="str">
        <f t="shared" si="1"/>
        <v/>
      </c>
      <c r="D28" s="264"/>
      <c r="E28" s="128"/>
      <c r="F28" s="114" t="str">
        <f t="shared" si="2"/>
        <v/>
      </c>
      <c r="G28" s="92" t="str">
        <f t="shared" si="3"/>
        <v/>
      </c>
      <c r="H28" s="115"/>
      <c r="I28" s="116"/>
      <c r="J28" s="117"/>
      <c r="K28" s="96" t="str" cm="1">
        <f t="array" ref="K28">_xlfn.IFS(B28="フェローシップ型","",J28="","",J28="PD",362000,J28="RPD",362000,J28="CPD",446000)</f>
        <v/>
      </c>
      <c r="L28" s="126"/>
      <c r="M28" s="97"/>
      <c r="N28" s="63" t="str">
        <f t="shared" si="4"/>
        <v/>
      </c>
      <c r="O28" s="97"/>
      <c r="P28" s="127"/>
      <c r="Q28" s="97"/>
      <c r="R28" s="118" t="str">
        <f t="shared" si="12"/>
        <v/>
      </c>
      <c r="S28" s="119"/>
      <c r="T28" s="120"/>
      <c r="U28" s="103" t="str" cm="1">
        <f t="array" ref="U28">IF(J28&lt;&gt;"",IF(B28="雇用",_xlfn.IFS(J28="PD",K28*36,J28="RPD",K28*36,J28="CPD",362000*6+446000*54),""),"")</f>
        <v/>
      </c>
      <c r="V28" s="104" t="str">
        <f t="shared" si="13"/>
        <v/>
      </c>
      <c r="W28" s="105"/>
      <c r="X28" s="105"/>
      <c r="Y28" s="105"/>
      <c r="Z28" s="106" t="str">
        <f t="shared" si="5"/>
        <v/>
      </c>
      <c r="AA28" s="107"/>
      <c r="AB28" s="105"/>
      <c r="AC28" s="105"/>
      <c r="AD28" s="106" t="str">
        <f t="shared" si="6"/>
        <v/>
      </c>
      <c r="AE28" s="107"/>
      <c r="AF28" s="105"/>
      <c r="AG28" s="105"/>
      <c r="AH28" s="108" t="str">
        <f t="shared" si="7"/>
        <v/>
      </c>
      <c r="AI28" s="121"/>
      <c r="AJ28" s="105"/>
      <c r="AK28" s="105"/>
      <c r="AL28" s="106" t="str">
        <f t="shared" si="8"/>
        <v/>
      </c>
      <c r="AM28" s="107"/>
      <c r="AN28" s="105"/>
      <c r="AO28" s="105"/>
      <c r="AP28" s="104" t="str">
        <f t="shared" si="9"/>
        <v/>
      </c>
      <c r="AQ28" s="122" t="str">
        <f t="shared" si="14"/>
        <v/>
      </c>
      <c r="AR28" s="123" t="str">
        <f t="shared" ref="AR28:AR43" si="16">IFERROR(Y28-AQ28,"")</f>
        <v/>
      </c>
      <c r="AS28" s="124" t="str">
        <f t="shared" ref="AS28:AS43" si="17">IFERROR(IF(OR(AT28="採用終了",AT28="機関変更（転出）",AT28="採用内定辞退"), "", Z28+AR28),"")</f>
        <v/>
      </c>
      <c r="AT28" s="217"/>
      <c r="AU28" s="218"/>
      <c r="AV28" s="198"/>
    </row>
    <row r="29" spans="1:49" s="66" customFormat="1" ht="36" customHeight="1" x14ac:dyDescent="0.15">
      <c r="A29" s="87">
        <f t="shared" si="11"/>
        <v>6</v>
      </c>
      <c r="B29" s="113"/>
      <c r="C29" s="89" t="str">
        <f t="shared" si="1"/>
        <v/>
      </c>
      <c r="D29" s="264"/>
      <c r="E29" s="128"/>
      <c r="F29" s="114" t="str">
        <f t="shared" si="2"/>
        <v/>
      </c>
      <c r="G29" s="92" t="str">
        <f t="shared" si="3"/>
        <v/>
      </c>
      <c r="H29" s="115"/>
      <c r="I29" s="116"/>
      <c r="J29" s="117"/>
      <c r="K29" s="96" t="str" cm="1">
        <f t="array" ref="K29">_xlfn.IFS(B29="フェローシップ型","",J29="","",J29="PD",362000,J29="RPD",362000,J29="CPD",446000)</f>
        <v/>
      </c>
      <c r="L29" s="126"/>
      <c r="M29" s="97"/>
      <c r="N29" s="63" t="str">
        <f t="shared" si="4"/>
        <v/>
      </c>
      <c r="O29" s="97"/>
      <c r="P29" s="127"/>
      <c r="Q29" s="97"/>
      <c r="R29" s="118" t="str">
        <f t="shared" si="12"/>
        <v/>
      </c>
      <c r="S29" s="119"/>
      <c r="T29" s="120"/>
      <c r="U29" s="103" t="str" cm="1">
        <f t="array" ref="U29">IF(J29&lt;&gt;"",IF(B29="雇用",_xlfn.IFS(J29="PD",K29*36,J29="RPD",K29*36,J29="CPD",362000*6+446000*54),""),"")</f>
        <v/>
      </c>
      <c r="V29" s="104" t="str">
        <f t="shared" si="13"/>
        <v/>
      </c>
      <c r="W29" s="105"/>
      <c r="X29" s="105"/>
      <c r="Y29" s="105"/>
      <c r="Z29" s="106" t="str">
        <f t="shared" si="5"/>
        <v/>
      </c>
      <c r="AA29" s="107"/>
      <c r="AB29" s="105"/>
      <c r="AC29" s="105"/>
      <c r="AD29" s="106" t="str">
        <f t="shared" si="6"/>
        <v/>
      </c>
      <c r="AE29" s="107"/>
      <c r="AF29" s="105"/>
      <c r="AG29" s="105"/>
      <c r="AH29" s="108" t="str">
        <f t="shared" si="7"/>
        <v/>
      </c>
      <c r="AI29" s="121"/>
      <c r="AJ29" s="105"/>
      <c r="AK29" s="105"/>
      <c r="AL29" s="106" t="str">
        <f t="shared" si="8"/>
        <v/>
      </c>
      <c r="AM29" s="107"/>
      <c r="AN29" s="105"/>
      <c r="AO29" s="105"/>
      <c r="AP29" s="104" t="str">
        <f t="shared" si="9"/>
        <v/>
      </c>
      <c r="AQ29" s="122" t="str">
        <f t="shared" si="14"/>
        <v/>
      </c>
      <c r="AR29" s="123" t="str">
        <f t="shared" si="16"/>
        <v/>
      </c>
      <c r="AS29" s="124" t="str">
        <f t="shared" si="17"/>
        <v/>
      </c>
      <c r="AT29" s="217"/>
      <c r="AU29" s="218"/>
      <c r="AV29" s="198"/>
    </row>
    <row r="30" spans="1:49" s="66" customFormat="1" ht="36" customHeight="1" x14ac:dyDescent="0.15">
      <c r="A30" s="87">
        <f t="shared" si="11"/>
        <v>7</v>
      </c>
      <c r="B30" s="113"/>
      <c r="C30" s="89" t="str">
        <f t="shared" si="1"/>
        <v/>
      </c>
      <c r="D30" s="265"/>
      <c r="E30" s="129"/>
      <c r="F30" s="114" t="str">
        <f t="shared" si="2"/>
        <v/>
      </c>
      <c r="G30" s="92" t="str">
        <f t="shared" si="3"/>
        <v/>
      </c>
      <c r="H30" s="115"/>
      <c r="I30" s="116"/>
      <c r="J30" s="117"/>
      <c r="K30" s="96" t="str" cm="1">
        <f t="array" ref="K30">_xlfn.IFS(B30="フェローシップ型","",J30="","",J30="PD",362000,J30="RPD",362000,J30="CPD",446000)</f>
        <v/>
      </c>
      <c r="L30" s="126"/>
      <c r="M30" s="97"/>
      <c r="N30" s="63" t="str">
        <f t="shared" si="4"/>
        <v/>
      </c>
      <c r="O30" s="97"/>
      <c r="P30" s="127"/>
      <c r="Q30" s="97"/>
      <c r="R30" s="118" t="str">
        <f t="shared" si="12"/>
        <v/>
      </c>
      <c r="S30" s="119"/>
      <c r="T30" s="120"/>
      <c r="U30" s="103" t="str" cm="1">
        <f t="array" ref="U30">IF(J30&lt;&gt;"",IF(B30="雇用",_xlfn.IFS(J30="PD",K30*36,J30="RPD",K30*36,J30="CPD",362000*6+446000*54),""),"")</f>
        <v/>
      </c>
      <c r="V30" s="104" t="str">
        <f t="shared" si="13"/>
        <v/>
      </c>
      <c r="W30" s="105"/>
      <c r="X30" s="105"/>
      <c r="Y30" s="105"/>
      <c r="Z30" s="106" t="str">
        <f t="shared" si="5"/>
        <v/>
      </c>
      <c r="AA30" s="107"/>
      <c r="AB30" s="105"/>
      <c r="AC30" s="105"/>
      <c r="AD30" s="106" t="str">
        <f t="shared" si="6"/>
        <v/>
      </c>
      <c r="AE30" s="107"/>
      <c r="AF30" s="105"/>
      <c r="AG30" s="105"/>
      <c r="AH30" s="108" t="str">
        <f t="shared" si="7"/>
        <v/>
      </c>
      <c r="AI30" s="121"/>
      <c r="AJ30" s="105"/>
      <c r="AK30" s="105"/>
      <c r="AL30" s="106" t="str">
        <f t="shared" si="8"/>
        <v/>
      </c>
      <c r="AM30" s="107"/>
      <c r="AN30" s="105"/>
      <c r="AO30" s="105"/>
      <c r="AP30" s="104" t="str">
        <f t="shared" si="9"/>
        <v/>
      </c>
      <c r="AQ30" s="122" t="str">
        <f t="shared" si="14"/>
        <v/>
      </c>
      <c r="AR30" s="123" t="str">
        <f t="shared" si="16"/>
        <v/>
      </c>
      <c r="AS30" s="124" t="str">
        <f t="shared" si="17"/>
        <v/>
      </c>
      <c r="AT30" s="217"/>
      <c r="AU30" s="218"/>
      <c r="AV30" s="198"/>
    </row>
    <row r="31" spans="1:49" s="66" customFormat="1" ht="36" customHeight="1" x14ac:dyDescent="0.15">
      <c r="A31" s="87">
        <f t="shared" si="11"/>
        <v>8</v>
      </c>
      <c r="B31" s="113"/>
      <c r="C31" s="89" t="str">
        <f t="shared" si="1"/>
        <v/>
      </c>
      <c r="D31" s="266"/>
      <c r="E31" s="90"/>
      <c r="F31" s="130" t="str">
        <f t="shared" si="2"/>
        <v/>
      </c>
      <c r="G31" s="92" t="str">
        <f t="shared" si="3"/>
        <v/>
      </c>
      <c r="H31" s="115"/>
      <c r="I31" s="116"/>
      <c r="J31" s="117"/>
      <c r="K31" s="96" t="str" cm="1">
        <f t="array" ref="K31">_xlfn.IFS(B31="フェローシップ型","",J31="","",J31="PD",362000,J31="RPD",362000,J31="CPD",446000)</f>
        <v/>
      </c>
      <c r="L31" s="126"/>
      <c r="M31" s="126"/>
      <c r="N31" s="63" t="str">
        <f t="shared" si="4"/>
        <v/>
      </c>
      <c r="O31" s="126"/>
      <c r="P31" s="127"/>
      <c r="Q31" s="131"/>
      <c r="R31" s="118" t="str">
        <f t="shared" si="12"/>
        <v/>
      </c>
      <c r="S31" s="119"/>
      <c r="T31" s="120"/>
      <c r="U31" s="103" t="str" cm="1">
        <f t="array" ref="U31">IF(J31&lt;&gt;"",IF(B31="雇用",_xlfn.IFS(J31="PD",K31*36,J31="RPD",K31*36,J31="CPD",362000*6+446000*54),""),"")</f>
        <v/>
      </c>
      <c r="V31" s="104" t="str">
        <f t="shared" si="13"/>
        <v/>
      </c>
      <c r="W31" s="105"/>
      <c r="X31" s="105"/>
      <c r="Y31" s="105"/>
      <c r="Z31" s="106" t="str">
        <f t="shared" si="5"/>
        <v/>
      </c>
      <c r="AA31" s="107"/>
      <c r="AB31" s="105"/>
      <c r="AC31" s="105"/>
      <c r="AD31" s="106" t="str">
        <f t="shared" si="6"/>
        <v/>
      </c>
      <c r="AE31" s="107"/>
      <c r="AF31" s="105"/>
      <c r="AG31" s="105"/>
      <c r="AH31" s="108" t="str">
        <f t="shared" si="7"/>
        <v/>
      </c>
      <c r="AI31" s="121"/>
      <c r="AJ31" s="105"/>
      <c r="AK31" s="105"/>
      <c r="AL31" s="106" t="str">
        <f t="shared" si="8"/>
        <v/>
      </c>
      <c r="AM31" s="107"/>
      <c r="AN31" s="105"/>
      <c r="AO31" s="105"/>
      <c r="AP31" s="104" t="str">
        <f t="shared" si="9"/>
        <v/>
      </c>
      <c r="AQ31" s="122" t="str">
        <f t="shared" si="14"/>
        <v/>
      </c>
      <c r="AR31" s="123" t="str">
        <f t="shared" si="16"/>
        <v/>
      </c>
      <c r="AS31" s="124" t="str">
        <f t="shared" si="17"/>
        <v/>
      </c>
      <c r="AT31" s="217"/>
      <c r="AU31" s="218"/>
      <c r="AV31" s="198"/>
    </row>
    <row r="32" spans="1:49" s="66" customFormat="1" ht="36" customHeight="1" x14ac:dyDescent="0.15">
      <c r="A32" s="87">
        <f t="shared" si="11"/>
        <v>9</v>
      </c>
      <c r="B32" s="88"/>
      <c r="C32" s="89" t="str">
        <f t="shared" si="1"/>
        <v/>
      </c>
      <c r="D32" s="267"/>
      <c r="E32" s="132"/>
      <c r="F32" s="130" t="str">
        <f t="shared" si="2"/>
        <v/>
      </c>
      <c r="G32" s="92" t="str">
        <f t="shared" si="3"/>
        <v/>
      </c>
      <c r="H32" s="93"/>
      <c r="I32" s="94"/>
      <c r="J32" s="95"/>
      <c r="K32" s="96" t="str" cm="1">
        <f t="array" ref="K32">_xlfn.IFS(B32="フェローシップ型","",J32="","",J32="PD",362000,J32="RPD",362000,J32="CPD",446000)</f>
        <v/>
      </c>
      <c r="L32" s="97"/>
      <c r="M32" s="97"/>
      <c r="N32" s="63" t="str">
        <f t="shared" si="4"/>
        <v/>
      </c>
      <c r="O32" s="97"/>
      <c r="P32" s="98"/>
      <c r="Q32" s="99"/>
      <c r="R32" s="133" t="str">
        <f t="shared" si="12"/>
        <v/>
      </c>
      <c r="S32" s="101"/>
      <c r="T32" s="102"/>
      <c r="U32" s="103" t="str" cm="1">
        <f t="array" ref="U32">IF(J32&lt;&gt;"",IF(B32="雇用",_xlfn.IFS(J32="PD",K32*36,J32="RPD",K32*36,J32="CPD",362000*6+446000*54),""),"")</f>
        <v/>
      </c>
      <c r="V32" s="104" t="str">
        <f t="shared" si="13"/>
        <v/>
      </c>
      <c r="W32" s="105"/>
      <c r="X32" s="105"/>
      <c r="Y32" s="105"/>
      <c r="Z32" s="106" t="str">
        <f t="shared" si="5"/>
        <v/>
      </c>
      <c r="AA32" s="107"/>
      <c r="AB32" s="105"/>
      <c r="AC32" s="105"/>
      <c r="AD32" s="106" t="str">
        <f t="shared" si="6"/>
        <v/>
      </c>
      <c r="AE32" s="107"/>
      <c r="AF32" s="105"/>
      <c r="AG32" s="105"/>
      <c r="AH32" s="108" t="str">
        <f t="shared" si="7"/>
        <v/>
      </c>
      <c r="AI32" s="121"/>
      <c r="AJ32" s="105"/>
      <c r="AK32" s="105"/>
      <c r="AL32" s="106" t="str">
        <f t="shared" si="8"/>
        <v/>
      </c>
      <c r="AM32" s="107"/>
      <c r="AN32" s="105"/>
      <c r="AO32" s="105"/>
      <c r="AP32" s="104" t="str">
        <f t="shared" si="9"/>
        <v/>
      </c>
      <c r="AQ32" s="122" t="str">
        <f t="shared" si="14"/>
        <v/>
      </c>
      <c r="AR32" s="123" t="str">
        <f t="shared" si="16"/>
        <v/>
      </c>
      <c r="AS32" s="124" t="str">
        <f t="shared" si="17"/>
        <v/>
      </c>
      <c r="AT32" s="217"/>
      <c r="AU32" s="218"/>
      <c r="AV32" s="198"/>
    </row>
    <row r="33" spans="1:48" s="66" customFormat="1" ht="36" customHeight="1" x14ac:dyDescent="0.15">
      <c r="A33" s="87">
        <f t="shared" si="11"/>
        <v>10</v>
      </c>
      <c r="B33" s="88"/>
      <c r="C33" s="89" t="str">
        <f t="shared" si="1"/>
        <v/>
      </c>
      <c r="D33" s="267"/>
      <c r="E33" s="132"/>
      <c r="F33" s="130" t="str">
        <f t="shared" si="2"/>
        <v/>
      </c>
      <c r="G33" s="92" t="str">
        <f t="shared" si="3"/>
        <v/>
      </c>
      <c r="H33" s="93"/>
      <c r="I33" s="94"/>
      <c r="J33" s="95"/>
      <c r="K33" s="96" t="str" cm="1">
        <f t="array" ref="K33">_xlfn.IFS(B33="フェローシップ型","",J33="","",J33="PD",362000,J33="RPD",362000,J33="CPD",446000)</f>
        <v/>
      </c>
      <c r="L33" s="97"/>
      <c r="M33" s="97"/>
      <c r="N33" s="63" t="str">
        <f t="shared" si="4"/>
        <v/>
      </c>
      <c r="O33" s="97"/>
      <c r="P33" s="98"/>
      <c r="Q33" s="99"/>
      <c r="R33" s="100" t="str">
        <f t="shared" si="12"/>
        <v/>
      </c>
      <c r="S33" s="101"/>
      <c r="T33" s="102"/>
      <c r="U33" s="103" t="str" cm="1">
        <f t="array" ref="U33">IF(J33&lt;&gt;"",IF(B33="雇用",_xlfn.IFS(J33="PD",K33*36,J33="RPD",K33*36,J33="CPD",362000*6+446000*54),""),"")</f>
        <v/>
      </c>
      <c r="V33" s="104" t="str">
        <f t="shared" si="13"/>
        <v/>
      </c>
      <c r="W33" s="105"/>
      <c r="X33" s="105"/>
      <c r="Y33" s="105"/>
      <c r="Z33" s="106" t="str">
        <f t="shared" si="5"/>
        <v/>
      </c>
      <c r="AA33" s="107"/>
      <c r="AB33" s="105"/>
      <c r="AC33" s="105"/>
      <c r="AD33" s="106" t="str">
        <f t="shared" si="6"/>
        <v/>
      </c>
      <c r="AE33" s="107"/>
      <c r="AF33" s="105"/>
      <c r="AG33" s="105"/>
      <c r="AH33" s="108" t="str">
        <f t="shared" si="7"/>
        <v/>
      </c>
      <c r="AI33" s="121"/>
      <c r="AJ33" s="105"/>
      <c r="AK33" s="105"/>
      <c r="AL33" s="106" t="str">
        <f t="shared" si="8"/>
        <v/>
      </c>
      <c r="AM33" s="107"/>
      <c r="AN33" s="105"/>
      <c r="AO33" s="105"/>
      <c r="AP33" s="104" t="str">
        <f t="shared" si="9"/>
        <v/>
      </c>
      <c r="AQ33" s="122" t="str">
        <f t="shared" si="14"/>
        <v/>
      </c>
      <c r="AR33" s="123" t="str">
        <f t="shared" si="16"/>
        <v/>
      </c>
      <c r="AS33" s="124" t="str">
        <f t="shared" si="17"/>
        <v/>
      </c>
      <c r="AT33" s="217"/>
      <c r="AU33" s="218"/>
      <c r="AV33" s="198"/>
    </row>
    <row r="34" spans="1:48" s="66" customFormat="1" ht="36" customHeight="1" x14ac:dyDescent="0.15">
      <c r="A34" s="87">
        <f t="shared" si="11"/>
        <v>11</v>
      </c>
      <c r="B34" s="88"/>
      <c r="C34" s="89" t="str">
        <f t="shared" si="1"/>
        <v/>
      </c>
      <c r="D34" s="267"/>
      <c r="E34" s="132"/>
      <c r="F34" s="130" t="str">
        <f t="shared" si="2"/>
        <v/>
      </c>
      <c r="G34" s="92" t="str">
        <f t="shared" si="3"/>
        <v/>
      </c>
      <c r="H34" s="93"/>
      <c r="I34" s="94"/>
      <c r="J34" s="95"/>
      <c r="K34" s="96" t="str" cm="1">
        <f t="array" ref="K34">_xlfn.IFS(B34="フェローシップ型","",J34="","",J34="PD",362000,J34="RPD",362000,J34="CPD",446000)</f>
        <v/>
      </c>
      <c r="L34" s="97"/>
      <c r="M34" s="97"/>
      <c r="N34" s="63" t="str">
        <f t="shared" si="4"/>
        <v/>
      </c>
      <c r="O34" s="97"/>
      <c r="P34" s="98"/>
      <c r="Q34" s="99"/>
      <c r="R34" s="100" t="str">
        <f t="shared" si="12"/>
        <v/>
      </c>
      <c r="S34" s="101"/>
      <c r="T34" s="102"/>
      <c r="U34" s="103" t="str" cm="1">
        <f t="array" ref="U34">IF(J34&lt;&gt;"",IF(B34="雇用",_xlfn.IFS(J34="PD",K34*36,J34="RPD",K34*36,J34="CPD",362000*6+446000*54),""),"")</f>
        <v/>
      </c>
      <c r="V34" s="104" t="str">
        <f t="shared" si="13"/>
        <v/>
      </c>
      <c r="W34" s="105"/>
      <c r="X34" s="105"/>
      <c r="Y34" s="105"/>
      <c r="Z34" s="106" t="str">
        <f t="shared" si="5"/>
        <v/>
      </c>
      <c r="AA34" s="107"/>
      <c r="AB34" s="105"/>
      <c r="AC34" s="105"/>
      <c r="AD34" s="106" t="str">
        <f t="shared" si="6"/>
        <v/>
      </c>
      <c r="AE34" s="107"/>
      <c r="AF34" s="105"/>
      <c r="AG34" s="105"/>
      <c r="AH34" s="108" t="str">
        <f t="shared" si="7"/>
        <v/>
      </c>
      <c r="AI34" s="121"/>
      <c r="AJ34" s="105"/>
      <c r="AK34" s="105"/>
      <c r="AL34" s="106" t="str">
        <f t="shared" si="8"/>
        <v/>
      </c>
      <c r="AM34" s="107"/>
      <c r="AN34" s="105"/>
      <c r="AO34" s="105"/>
      <c r="AP34" s="104" t="str">
        <f t="shared" si="9"/>
        <v/>
      </c>
      <c r="AQ34" s="122" t="str">
        <f t="shared" si="14"/>
        <v/>
      </c>
      <c r="AR34" s="123" t="str">
        <f t="shared" si="16"/>
        <v/>
      </c>
      <c r="AS34" s="124" t="str">
        <f t="shared" si="17"/>
        <v/>
      </c>
      <c r="AT34" s="217"/>
      <c r="AU34" s="218"/>
      <c r="AV34" s="198"/>
    </row>
    <row r="35" spans="1:48" s="66" customFormat="1" ht="36" customHeight="1" x14ac:dyDescent="0.15">
      <c r="A35" s="87">
        <f t="shared" si="11"/>
        <v>12</v>
      </c>
      <c r="B35" s="88"/>
      <c r="C35" s="89" t="str">
        <f t="shared" si="1"/>
        <v/>
      </c>
      <c r="D35" s="267"/>
      <c r="E35" s="132"/>
      <c r="F35" s="130" t="str">
        <f t="shared" si="2"/>
        <v/>
      </c>
      <c r="G35" s="92" t="str">
        <f t="shared" si="3"/>
        <v/>
      </c>
      <c r="H35" s="93"/>
      <c r="I35" s="94"/>
      <c r="J35" s="95"/>
      <c r="K35" s="96" t="str" cm="1">
        <f t="array" ref="K35">_xlfn.IFS(B35="フェローシップ型","",J35="","",J35="PD",362000,J35="RPD",362000,J35="CPD",446000)</f>
        <v/>
      </c>
      <c r="L35" s="97"/>
      <c r="M35" s="97"/>
      <c r="N35" s="63" t="str">
        <f t="shared" si="4"/>
        <v/>
      </c>
      <c r="O35" s="97"/>
      <c r="P35" s="98"/>
      <c r="Q35" s="99"/>
      <c r="R35" s="100" t="str">
        <f t="shared" si="12"/>
        <v/>
      </c>
      <c r="S35" s="101"/>
      <c r="T35" s="102"/>
      <c r="U35" s="103" t="str" cm="1">
        <f t="array" ref="U35">IF(J35&lt;&gt;"",IF(B35="雇用",_xlfn.IFS(J35="PD",K35*36,J35="RPD",K35*36,J35="CPD",362000*6+446000*54),""),"")</f>
        <v/>
      </c>
      <c r="V35" s="104" t="str">
        <f t="shared" si="13"/>
        <v/>
      </c>
      <c r="W35" s="105"/>
      <c r="X35" s="105"/>
      <c r="Y35" s="105"/>
      <c r="Z35" s="106" t="str">
        <f t="shared" si="5"/>
        <v/>
      </c>
      <c r="AA35" s="107"/>
      <c r="AB35" s="105"/>
      <c r="AC35" s="105"/>
      <c r="AD35" s="106" t="str">
        <f t="shared" si="6"/>
        <v/>
      </c>
      <c r="AE35" s="107"/>
      <c r="AF35" s="105"/>
      <c r="AG35" s="105"/>
      <c r="AH35" s="108" t="str">
        <f t="shared" si="7"/>
        <v/>
      </c>
      <c r="AI35" s="121"/>
      <c r="AJ35" s="105"/>
      <c r="AK35" s="105"/>
      <c r="AL35" s="106" t="str">
        <f t="shared" si="8"/>
        <v/>
      </c>
      <c r="AM35" s="107"/>
      <c r="AN35" s="105"/>
      <c r="AO35" s="105"/>
      <c r="AP35" s="104" t="str">
        <f t="shared" si="9"/>
        <v/>
      </c>
      <c r="AQ35" s="122" t="str">
        <f t="shared" si="14"/>
        <v/>
      </c>
      <c r="AR35" s="123" t="str">
        <f t="shared" si="16"/>
        <v/>
      </c>
      <c r="AS35" s="124" t="str">
        <f t="shared" si="17"/>
        <v/>
      </c>
      <c r="AT35" s="217"/>
      <c r="AU35" s="218"/>
      <c r="AV35" s="198"/>
    </row>
    <row r="36" spans="1:48" s="66" customFormat="1" ht="36" customHeight="1" x14ac:dyDescent="0.15">
      <c r="A36" s="87">
        <f t="shared" si="11"/>
        <v>13</v>
      </c>
      <c r="B36" s="88"/>
      <c r="C36" s="89" t="str">
        <f t="shared" si="1"/>
        <v/>
      </c>
      <c r="D36" s="267"/>
      <c r="E36" s="132"/>
      <c r="F36" s="130" t="str">
        <f t="shared" si="2"/>
        <v/>
      </c>
      <c r="G36" s="92" t="str">
        <f t="shared" si="3"/>
        <v/>
      </c>
      <c r="H36" s="93"/>
      <c r="I36" s="94"/>
      <c r="J36" s="95"/>
      <c r="K36" s="96" t="str" cm="1">
        <f t="array" ref="K36">_xlfn.IFS(B36="フェローシップ型","",J36="","",J36="PD",362000,J36="RPD",362000,J36="CPD",446000)</f>
        <v/>
      </c>
      <c r="L36" s="97"/>
      <c r="M36" s="97"/>
      <c r="N36" s="63" t="str">
        <f t="shared" si="4"/>
        <v/>
      </c>
      <c r="O36" s="97"/>
      <c r="P36" s="98"/>
      <c r="Q36" s="99"/>
      <c r="R36" s="100" t="str">
        <f t="shared" si="12"/>
        <v/>
      </c>
      <c r="S36" s="101"/>
      <c r="T36" s="102"/>
      <c r="U36" s="103" t="str" cm="1">
        <f t="array" ref="U36">IF(J36&lt;&gt;"",IF(B36="雇用",_xlfn.IFS(J36="PD",K36*36,J36="RPD",K36*36,J36="CPD",362000*6+446000*54),""),"")</f>
        <v/>
      </c>
      <c r="V36" s="104" t="str">
        <f t="shared" si="13"/>
        <v/>
      </c>
      <c r="W36" s="105"/>
      <c r="X36" s="105"/>
      <c r="Y36" s="105"/>
      <c r="Z36" s="106" t="str">
        <f t="shared" si="5"/>
        <v/>
      </c>
      <c r="AA36" s="107"/>
      <c r="AB36" s="105"/>
      <c r="AC36" s="105"/>
      <c r="AD36" s="106" t="str">
        <f t="shared" si="6"/>
        <v/>
      </c>
      <c r="AE36" s="107"/>
      <c r="AF36" s="105"/>
      <c r="AG36" s="105"/>
      <c r="AH36" s="108" t="str">
        <f t="shared" si="7"/>
        <v/>
      </c>
      <c r="AI36" s="121"/>
      <c r="AJ36" s="105"/>
      <c r="AK36" s="105"/>
      <c r="AL36" s="106" t="str">
        <f t="shared" si="8"/>
        <v/>
      </c>
      <c r="AM36" s="107"/>
      <c r="AN36" s="105"/>
      <c r="AO36" s="105"/>
      <c r="AP36" s="104" t="str">
        <f t="shared" si="9"/>
        <v/>
      </c>
      <c r="AQ36" s="122" t="str">
        <f t="shared" si="14"/>
        <v/>
      </c>
      <c r="AR36" s="123" t="str">
        <f t="shared" si="16"/>
        <v/>
      </c>
      <c r="AS36" s="124" t="str">
        <f t="shared" si="17"/>
        <v/>
      </c>
      <c r="AT36" s="217"/>
      <c r="AU36" s="218"/>
      <c r="AV36" s="198"/>
    </row>
    <row r="37" spans="1:48" s="66" customFormat="1" ht="36" customHeight="1" x14ac:dyDescent="0.15">
      <c r="A37" s="87">
        <f t="shared" si="11"/>
        <v>14</v>
      </c>
      <c r="B37" s="88"/>
      <c r="C37" s="89" t="str">
        <f t="shared" si="1"/>
        <v/>
      </c>
      <c r="D37" s="267"/>
      <c r="E37" s="132"/>
      <c r="F37" s="130" t="str">
        <f t="shared" si="2"/>
        <v/>
      </c>
      <c r="G37" s="92" t="str">
        <f t="shared" si="3"/>
        <v/>
      </c>
      <c r="H37" s="93"/>
      <c r="I37" s="94"/>
      <c r="J37" s="95"/>
      <c r="K37" s="96" t="str" cm="1">
        <f t="array" ref="K37">_xlfn.IFS(B37="フェローシップ型","",J37="","",J37="PD",362000,J37="RPD",362000,J37="CPD",446000)</f>
        <v/>
      </c>
      <c r="L37" s="97"/>
      <c r="M37" s="97"/>
      <c r="N37" s="63" t="str">
        <f t="shared" si="4"/>
        <v/>
      </c>
      <c r="O37" s="97"/>
      <c r="P37" s="98"/>
      <c r="Q37" s="99"/>
      <c r="R37" s="100" t="str">
        <f t="shared" si="12"/>
        <v/>
      </c>
      <c r="S37" s="101"/>
      <c r="T37" s="102"/>
      <c r="U37" s="103" t="str" cm="1">
        <f t="array" ref="U37">IF(J37&lt;&gt;"",IF(B37="雇用",_xlfn.IFS(J37="PD",K37*36,J37="RPD",K37*36,J37="CPD",362000*6+446000*54),""),"")</f>
        <v/>
      </c>
      <c r="V37" s="104" t="str">
        <f t="shared" si="13"/>
        <v/>
      </c>
      <c r="W37" s="105"/>
      <c r="X37" s="105"/>
      <c r="Y37" s="105"/>
      <c r="Z37" s="106" t="str">
        <f t="shared" si="5"/>
        <v/>
      </c>
      <c r="AA37" s="107"/>
      <c r="AB37" s="105"/>
      <c r="AC37" s="105"/>
      <c r="AD37" s="106" t="str">
        <f t="shared" si="6"/>
        <v/>
      </c>
      <c r="AE37" s="107"/>
      <c r="AF37" s="105"/>
      <c r="AG37" s="105"/>
      <c r="AH37" s="108" t="str">
        <f t="shared" si="7"/>
        <v/>
      </c>
      <c r="AI37" s="121"/>
      <c r="AJ37" s="105"/>
      <c r="AK37" s="105"/>
      <c r="AL37" s="106" t="str">
        <f t="shared" si="8"/>
        <v/>
      </c>
      <c r="AM37" s="107"/>
      <c r="AN37" s="105"/>
      <c r="AO37" s="105"/>
      <c r="AP37" s="104" t="str">
        <f t="shared" si="9"/>
        <v/>
      </c>
      <c r="AQ37" s="122" t="str">
        <f t="shared" si="14"/>
        <v/>
      </c>
      <c r="AR37" s="123" t="str">
        <f t="shared" si="16"/>
        <v/>
      </c>
      <c r="AS37" s="124" t="str">
        <f t="shared" si="17"/>
        <v/>
      </c>
      <c r="AT37" s="217"/>
      <c r="AU37" s="218"/>
      <c r="AV37" s="198"/>
    </row>
    <row r="38" spans="1:48" s="66" customFormat="1" ht="36" customHeight="1" x14ac:dyDescent="0.15">
      <c r="A38" s="87">
        <f t="shared" si="11"/>
        <v>15</v>
      </c>
      <c r="B38" s="88"/>
      <c r="C38" s="89" t="str">
        <f t="shared" si="1"/>
        <v/>
      </c>
      <c r="D38" s="267"/>
      <c r="E38" s="132"/>
      <c r="F38" s="130" t="str">
        <f t="shared" si="2"/>
        <v/>
      </c>
      <c r="G38" s="92" t="str">
        <f t="shared" si="3"/>
        <v/>
      </c>
      <c r="H38" s="93"/>
      <c r="I38" s="94"/>
      <c r="J38" s="95"/>
      <c r="K38" s="96" t="str" cm="1">
        <f t="array" ref="K38">_xlfn.IFS(B38="フェローシップ型","",J38="","",J38="PD",362000,J38="RPD",362000,J38="CPD",446000)</f>
        <v/>
      </c>
      <c r="L38" s="97"/>
      <c r="M38" s="97"/>
      <c r="N38" s="63" t="str">
        <f t="shared" si="4"/>
        <v/>
      </c>
      <c r="O38" s="97"/>
      <c r="P38" s="98"/>
      <c r="Q38" s="99"/>
      <c r="R38" s="100" t="str">
        <f t="shared" si="12"/>
        <v/>
      </c>
      <c r="S38" s="101"/>
      <c r="T38" s="102"/>
      <c r="U38" s="103" t="str" cm="1">
        <f t="array" ref="U38">IF(J38&lt;&gt;"",IF(B38="雇用",_xlfn.IFS(J38="PD",K38*36,J38="RPD",K38*36,J38="CPD",362000*6+446000*54),""),"")</f>
        <v/>
      </c>
      <c r="V38" s="104" t="str">
        <f t="shared" si="13"/>
        <v/>
      </c>
      <c r="W38" s="105"/>
      <c r="X38" s="105"/>
      <c r="Y38" s="105"/>
      <c r="Z38" s="106" t="str">
        <f t="shared" si="5"/>
        <v/>
      </c>
      <c r="AA38" s="107"/>
      <c r="AB38" s="105"/>
      <c r="AC38" s="105"/>
      <c r="AD38" s="106" t="str">
        <f t="shared" si="6"/>
        <v/>
      </c>
      <c r="AE38" s="107"/>
      <c r="AF38" s="105"/>
      <c r="AG38" s="105"/>
      <c r="AH38" s="108" t="str">
        <f t="shared" si="7"/>
        <v/>
      </c>
      <c r="AI38" s="121"/>
      <c r="AJ38" s="105"/>
      <c r="AK38" s="105"/>
      <c r="AL38" s="106" t="str">
        <f t="shared" si="8"/>
        <v/>
      </c>
      <c r="AM38" s="107"/>
      <c r="AN38" s="105"/>
      <c r="AO38" s="105"/>
      <c r="AP38" s="104" t="str">
        <f t="shared" si="9"/>
        <v/>
      </c>
      <c r="AQ38" s="122" t="str">
        <f t="shared" si="14"/>
        <v/>
      </c>
      <c r="AR38" s="123" t="str">
        <f t="shared" si="16"/>
        <v/>
      </c>
      <c r="AS38" s="124" t="str">
        <f t="shared" si="17"/>
        <v/>
      </c>
      <c r="AT38" s="217"/>
      <c r="AU38" s="218"/>
      <c r="AV38" s="198"/>
    </row>
    <row r="39" spans="1:48" s="66" customFormat="1" ht="36" customHeight="1" x14ac:dyDescent="0.15">
      <c r="A39" s="87">
        <f t="shared" si="11"/>
        <v>16</v>
      </c>
      <c r="B39" s="88"/>
      <c r="C39" s="89" t="str">
        <f t="shared" si="1"/>
        <v/>
      </c>
      <c r="D39" s="267"/>
      <c r="E39" s="132"/>
      <c r="F39" s="130" t="str">
        <f t="shared" si="2"/>
        <v/>
      </c>
      <c r="G39" s="92" t="str">
        <f t="shared" si="3"/>
        <v/>
      </c>
      <c r="H39" s="93"/>
      <c r="I39" s="94"/>
      <c r="J39" s="95"/>
      <c r="K39" s="96" t="str" cm="1">
        <f t="array" ref="K39">_xlfn.IFS(B39="フェローシップ型","",J39="","",J39="PD",362000,J39="RPD",362000,J39="CPD",446000)</f>
        <v/>
      </c>
      <c r="L39" s="97"/>
      <c r="M39" s="97"/>
      <c r="N39" s="63" t="str">
        <f t="shared" si="4"/>
        <v/>
      </c>
      <c r="O39" s="97"/>
      <c r="P39" s="98"/>
      <c r="Q39" s="99"/>
      <c r="R39" s="100" t="str">
        <f t="shared" si="12"/>
        <v/>
      </c>
      <c r="S39" s="101"/>
      <c r="T39" s="102"/>
      <c r="U39" s="103" t="str" cm="1">
        <f t="array" ref="U39">IF(J39&lt;&gt;"",IF(B39="雇用",_xlfn.IFS(J39="PD",K39*36,J39="RPD",K39*36,J39="CPD",362000*6+446000*54),""),"")</f>
        <v/>
      </c>
      <c r="V39" s="104" t="str">
        <f t="shared" si="13"/>
        <v/>
      </c>
      <c r="W39" s="105"/>
      <c r="X39" s="105"/>
      <c r="Y39" s="105"/>
      <c r="Z39" s="106" t="str">
        <f t="shared" si="5"/>
        <v/>
      </c>
      <c r="AA39" s="107"/>
      <c r="AB39" s="105"/>
      <c r="AC39" s="105"/>
      <c r="AD39" s="106" t="str">
        <f t="shared" si="6"/>
        <v/>
      </c>
      <c r="AE39" s="107"/>
      <c r="AF39" s="105"/>
      <c r="AG39" s="105"/>
      <c r="AH39" s="108" t="str">
        <f t="shared" si="7"/>
        <v/>
      </c>
      <c r="AI39" s="121"/>
      <c r="AJ39" s="105"/>
      <c r="AK39" s="105"/>
      <c r="AL39" s="106" t="str">
        <f t="shared" si="8"/>
        <v/>
      </c>
      <c r="AM39" s="107"/>
      <c r="AN39" s="105"/>
      <c r="AO39" s="105"/>
      <c r="AP39" s="104" t="str">
        <f t="shared" si="9"/>
        <v/>
      </c>
      <c r="AQ39" s="122" t="str">
        <f t="shared" si="14"/>
        <v/>
      </c>
      <c r="AR39" s="123" t="str">
        <f t="shared" si="16"/>
        <v/>
      </c>
      <c r="AS39" s="124" t="str">
        <f t="shared" si="17"/>
        <v/>
      </c>
      <c r="AT39" s="217"/>
      <c r="AU39" s="218"/>
      <c r="AV39" s="198"/>
    </row>
    <row r="40" spans="1:48" s="66" customFormat="1" ht="36" customHeight="1" x14ac:dyDescent="0.15">
      <c r="A40" s="87">
        <f t="shared" si="11"/>
        <v>17</v>
      </c>
      <c r="B40" s="88"/>
      <c r="C40" s="89" t="str">
        <f t="shared" si="1"/>
        <v/>
      </c>
      <c r="D40" s="267"/>
      <c r="E40" s="132"/>
      <c r="F40" s="130" t="str">
        <f t="shared" si="2"/>
        <v/>
      </c>
      <c r="G40" s="92" t="str">
        <f t="shared" si="3"/>
        <v/>
      </c>
      <c r="H40" s="93"/>
      <c r="I40" s="94"/>
      <c r="J40" s="95"/>
      <c r="K40" s="96" t="str" cm="1">
        <f t="array" ref="K40">_xlfn.IFS(B40="フェローシップ型","",J40="","",J40="PD",362000,J40="RPD",362000,J40="CPD",446000)</f>
        <v/>
      </c>
      <c r="L40" s="97"/>
      <c r="M40" s="97"/>
      <c r="N40" s="63" t="str">
        <f t="shared" si="4"/>
        <v/>
      </c>
      <c r="O40" s="97"/>
      <c r="P40" s="98"/>
      <c r="Q40" s="99"/>
      <c r="R40" s="100" t="str">
        <f t="shared" si="12"/>
        <v/>
      </c>
      <c r="S40" s="101"/>
      <c r="T40" s="102"/>
      <c r="U40" s="103" t="str" cm="1">
        <f t="array" ref="U40">IF(J40&lt;&gt;"",IF(B40="雇用",_xlfn.IFS(J40="PD",K40*36,J40="RPD",K40*36,J40="CPD",362000*6+446000*54),""),"")</f>
        <v/>
      </c>
      <c r="V40" s="104" t="str">
        <f t="shared" si="13"/>
        <v/>
      </c>
      <c r="W40" s="105"/>
      <c r="X40" s="105"/>
      <c r="Y40" s="105"/>
      <c r="Z40" s="106" t="str">
        <f t="shared" si="5"/>
        <v/>
      </c>
      <c r="AA40" s="107"/>
      <c r="AB40" s="105"/>
      <c r="AC40" s="105"/>
      <c r="AD40" s="106" t="str">
        <f t="shared" si="6"/>
        <v/>
      </c>
      <c r="AE40" s="107"/>
      <c r="AF40" s="105"/>
      <c r="AG40" s="105"/>
      <c r="AH40" s="108" t="str">
        <f t="shared" si="7"/>
        <v/>
      </c>
      <c r="AI40" s="121"/>
      <c r="AJ40" s="105"/>
      <c r="AK40" s="105"/>
      <c r="AL40" s="106" t="str">
        <f t="shared" si="8"/>
        <v/>
      </c>
      <c r="AM40" s="107"/>
      <c r="AN40" s="105"/>
      <c r="AO40" s="105"/>
      <c r="AP40" s="104" t="str">
        <f t="shared" si="9"/>
        <v/>
      </c>
      <c r="AQ40" s="122" t="str">
        <f t="shared" si="14"/>
        <v/>
      </c>
      <c r="AR40" s="123" t="str">
        <f t="shared" si="16"/>
        <v/>
      </c>
      <c r="AS40" s="124" t="str">
        <f t="shared" si="17"/>
        <v/>
      </c>
      <c r="AT40" s="217"/>
      <c r="AU40" s="218"/>
      <c r="AV40" s="198"/>
    </row>
    <row r="41" spans="1:48" s="66" customFormat="1" ht="36" customHeight="1" x14ac:dyDescent="0.15">
      <c r="A41" s="87">
        <f t="shared" si="11"/>
        <v>18</v>
      </c>
      <c r="B41" s="88"/>
      <c r="C41" s="89" t="str">
        <f t="shared" si="1"/>
        <v/>
      </c>
      <c r="D41" s="267"/>
      <c r="E41" s="132"/>
      <c r="F41" s="130" t="str">
        <f t="shared" si="2"/>
        <v/>
      </c>
      <c r="G41" s="92" t="str">
        <f t="shared" si="3"/>
        <v/>
      </c>
      <c r="H41" s="93"/>
      <c r="I41" s="94"/>
      <c r="J41" s="95"/>
      <c r="K41" s="96" t="str" cm="1">
        <f t="array" ref="K41">_xlfn.IFS(B41="フェローシップ型","",J41="","",J41="PD",362000,J41="RPD",362000,J41="CPD",446000)</f>
        <v/>
      </c>
      <c r="L41" s="97"/>
      <c r="M41" s="97"/>
      <c r="N41" s="63" t="str">
        <f t="shared" si="4"/>
        <v/>
      </c>
      <c r="O41" s="97"/>
      <c r="P41" s="98"/>
      <c r="Q41" s="99"/>
      <c r="R41" s="100" t="str">
        <f t="shared" si="12"/>
        <v/>
      </c>
      <c r="S41" s="101"/>
      <c r="T41" s="102"/>
      <c r="U41" s="103" t="str" cm="1">
        <f t="array" ref="U41">IF(J41&lt;&gt;"",IF(B41="雇用",_xlfn.IFS(J41="PD",K41*36,J41="RPD",K41*36,J41="CPD",362000*6+446000*54),""),"")</f>
        <v/>
      </c>
      <c r="V41" s="104" t="str">
        <f t="shared" si="13"/>
        <v/>
      </c>
      <c r="W41" s="105"/>
      <c r="X41" s="105"/>
      <c r="Y41" s="105"/>
      <c r="Z41" s="106" t="str">
        <f t="shared" si="5"/>
        <v/>
      </c>
      <c r="AA41" s="107"/>
      <c r="AB41" s="105"/>
      <c r="AC41" s="105"/>
      <c r="AD41" s="106" t="str">
        <f t="shared" si="6"/>
        <v/>
      </c>
      <c r="AE41" s="107"/>
      <c r="AF41" s="105"/>
      <c r="AG41" s="105"/>
      <c r="AH41" s="108" t="str">
        <f t="shared" si="7"/>
        <v/>
      </c>
      <c r="AI41" s="121"/>
      <c r="AJ41" s="105"/>
      <c r="AK41" s="105"/>
      <c r="AL41" s="106" t="str">
        <f t="shared" si="8"/>
        <v/>
      </c>
      <c r="AM41" s="107"/>
      <c r="AN41" s="105"/>
      <c r="AO41" s="105"/>
      <c r="AP41" s="104" t="str">
        <f t="shared" si="9"/>
        <v/>
      </c>
      <c r="AQ41" s="122" t="str">
        <f t="shared" si="14"/>
        <v/>
      </c>
      <c r="AR41" s="123" t="str">
        <f t="shared" si="16"/>
        <v/>
      </c>
      <c r="AS41" s="124" t="str">
        <f t="shared" si="17"/>
        <v/>
      </c>
      <c r="AT41" s="217"/>
      <c r="AU41" s="218"/>
      <c r="AV41" s="198"/>
    </row>
    <row r="42" spans="1:48" s="66" customFormat="1" ht="36" customHeight="1" x14ac:dyDescent="0.15">
      <c r="A42" s="87">
        <f t="shared" si="11"/>
        <v>19</v>
      </c>
      <c r="B42" s="88"/>
      <c r="C42" s="89" t="str">
        <f t="shared" si="1"/>
        <v/>
      </c>
      <c r="D42" s="267"/>
      <c r="E42" s="132"/>
      <c r="F42" s="130" t="str">
        <f t="shared" si="2"/>
        <v/>
      </c>
      <c r="G42" s="92" t="str">
        <f t="shared" si="3"/>
        <v/>
      </c>
      <c r="H42" s="93"/>
      <c r="I42" s="94"/>
      <c r="J42" s="95"/>
      <c r="K42" s="96" t="str" cm="1">
        <f t="array" ref="K42">_xlfn.IFS(B42="フェローシップ型","",J42="","",J42="PD",362000,J42="RPD",362000,J42="CPD",446000)</f>
        <v/>
      </c>
      <c r="L42" s="97"/>
      <c r="M42" s="97"/>
      <c r="N42" s="63" t="str">
        <f t="shared" si="4"/>
        <v/>
      </c>
      <c r="O42" s="97"/>
      <c r="P42" s="98"/>
      <c r="Q42" s="99"/>
      <c r="R42" s="100" t="str">
        <f t="shared" si="12"/>
        <v/>
      </c>
      <c r="S42" s="101"/>
      <c r="T42" s="102"/>
      <c r="U42" s="103" t="str" cm="1">
        <f t="array" ref="U42">IF(J42&lt;&gt;"",IF(B42="雇用",_xlfn.IFS(J42="PD",K42*36,J42="RPD",K42*36,J42="CPD",362000*6+446000*54),""),"")</f>
        <v/>
      </c>
      <c r="V42" s="104" t="str">
        <f t="shared" si="13"/>
        <v/>
      </c>
      <c r="W42" s="105"/>
      <c r="X42" s="105"/>
      <c r="Y42" s="105"/>
      <c r="Z42" s="106" t="str">
        <f t="shared" si="5"/>
        <v/>
      </c>
      <c r="AA42" s="107"/>
      <c r="AB42" s="105"/>
      <c r="AC42" s="105"/>
      <c r="AD42" s="106" t="str">
        <f t="shared" si="6"/>
        <v/>
      </c>
      <c r="AE42" s="107"/>
      <c r="AF42" s="105"/>
      <c r="AG42" s="105"/>
      <c r="AH42" s="108" t="str">
        <f t="shared" si="7"/>
        <v/>
      </c>
      <c r="AI42" s="121"/>
      <c r="AJ42" s="105"/>
      <c r="AK42" s="105"/>
      <c r="AL42" s="106" t="str">
        <f t="shared" si="8"/>
        <v/>
      </c>
      <c r="AM42" s="107"/>
      <c r="AN42" s="105"/>
      <c r="AO42" s="105"/>
      <c r="AP42" s="104" t="str">
        <f t="shared" si="9"/>
        <v/>
      </c>
      <c r="AQ42" s="122" t="str">
        <f t="shared" si="14"/>
        <v/>
      </c>
      <c r="AR42" s="123" t="str">
        <f t="shared" si="16"/>
        <v/>
      </c>
      <c r="AS42" s="124" t="str">
        <f t="shared" si="17"/>
        <v/>
      </c>
      <c r="AT42" s="217"/>
      <c r="AU42" s="218"/>
      <c r="AV42" s="198"/>
    </row>
    <row r="43" spans="1:48" s="66" customFormat="1" ht="36" customHeight="1" thickBot="1" x14ac:dyDescent="0.2">
      <c r="A43" s="87">
        <f>A42+1</f>
        <v>20</v>
      </c>
      <c r="B43" s="88"/>
      <c r="C43" s="89" t="str">
        <f t="shared" si="1"/>
        <v/>
      </c>
      <c r="D43" s="267"/>
      <c r="E43" s="134"/>
      <c r="F43" s="135" t="str">
        <f t="shared" si="2"/>
        <v/>
      </c>
      <c r="G43" s="92" t="str">
        <f t="shared" si="3"/>
        <v/>
      </c>
      <c r="H43" s="93"/>
      <c r="I43" s="136"/>
      <c r="J43" s="137"/>
      <c r="K43" s="96" t="str" cm="1">
        <f t="array" ref="K43">_xlfn.IFS(B43="フェローシップ型","",J43="","",J43="PD",362000,J43="RPD",362000,J43="CPD",446000)</f>
        <v/>
      </c>
      <c r="L43" s="97"/>
      <c r="M43" s="97"/>
      <c r="N43" s="63" t="str">
        <f t="shared" si="4"/>
        <v/>
      </c>
      <c r="O43" s="97"/>
      <c r="P43" s="98"/>
      <c r="Q43" s="99"/>
      <c r="R43" s="100" t="str">
        <f t="shared" si="12"/>
        <v/>
      </c>
      <c r="S43" s="101"/>
      <c r="T43" s="102"/>
      <c r="U43" s="103" t="str" cm="1">
        <f t="array" ref="U43">IF(J43&lt;&gt;"",IF(B43="雇用",_xlfn.IFS(J43="PD",K43*36,J43="RPD",K43*36,J43="CPD",362000*6+446000*54),""),"")</f>
        <v/>
      </c>
      <c r="V43" s="104" t="str">
        <f t="shared" si="13"/>
        <v/>
      </c>
      <c r="W43" s="105"/>
      <c r="X43" s="105"/>
      <c r="Y43" s="105"/>
      <c r="Z43" s="106" t="str">
        <f t="shared" si="5"/>
        <v/>
      </c>
      <c r="AA43" s="107"/>
      <c r="AB43" s="105"/>
      <c r="AC43" s="105"/>
      <c r="AD43" s="138" t="str">
        <f t="shared" si="6"/>
        <v/>
      </c>
      <c r="AE43" s="107"/>
      <c r="AF43" s="105"/>
      <c r="AG43" s="105"/>
      <c r="AH43" s="108" t="str">
        <f t="shared" si="7"/>
        <v/>
      </c>
      <c r="AI43" s="139"/>
      <c r="AJ43" s="140"/>
      <c r="AK43" s="140"/>
      <c r="AL43" s="138" t="str">
        <f t="shared" si="8"/>
        <v/>
      </c>
      <c r="AM43" s="107"/>
      <c r="AN43" s="105"/>
      <c r="AO43" s="105"/>
      <c r="AP43" s="104" t="str">
        <f t="shared" si="9"/>
        <v/>
      </c>
      <c r="AQ43" s="122" t="str">
        <f t="shared" si="14"/>
        <v/>
      </c>
      <c r="AR43" s="123" t="str">
        <f t="shared" si="16"/>
        <v/>
      </c>
      <c r="AS43" s="124" t="str">
        <f t="shared" si="17"/>
        <v/>
      </c>
      <c r="AT43" s="217"/>
      <c r="AU43" s="218"/>
      <c r="AV43" s="198"/>
    </row>
    <row r="44" spans="1:48" s="66" customFormat="1" ht="36" customHeight="1" thickTop="1" thickBot="1" x14ac:dyDescent="0.2">
      <c r="A44" s="207"/>
      <c r="B44" s="141"/>
      <c r="C44" s="142"/>
      <c r="D44" s="143"/>
      <c r="E44" s="143"/>
      <c r="F44" s="143"/>
      <c r="G44" s="143"/>
      <c r="H44" s="143"/>
      <c r="I44" s="143"/>
      <c r="J44" s="144"/>
      <c r="K44" s="142"/>
      <c r="L44" s="142"/>
      <c r="M44" s="142"/>
      <c r="N44" s="142"/>
      <c r="O44" s="142"/>
      <c r="P44" s="145"/>
      <c r="Q44" s="145"/>
      <c r="R44" s="144"/>
      <c r="S44" s="144"/>
      <c r="T44" s="146"/>
      <c r="U44" s="147">
        <f t="shared" ref="U44:AS44" si="18">SUM(U24:U43)</f>
        <v>0</v>
      </c>
      <c r="V44" s="148">
        <f t="shared" si="18"/>
        <v>0</v>
      </c>
      <c r="W44" s="148">
        <f t="shared" si="18"/>
        <v>0</v>
      </c>
      <c r="X44" s="148">
        <f t="shared" si="18"/>
        <v>0</v>
      </c>
      <c r="Y44" s="149">
        <f t="shared" si="18"/>
        <v>0</v>
      </c>
      <c r="Z44" s="150">
        <f t="shared" si="18"/>
        <v>0</v>
      </c>
      <c r="AA44" s="148">
        <f t="shared" si="18"/>
        <v>0</v>
      </c>
      <c r="AB44" s="148">
        <f t="shared" si="18"/>
        <v>0</v>
      </c>
      <c r="AC44" s="149">
        <f t="shared" si="18"/>
        <v>0</v>
      </c>
      <c r="AD44" s="150">
        <f>SUM(AD24:AD43)</f>
        <v>0</v>
      </c>
      <c r="AE44" s="148">
        <f t="shared" si="18"/>
        <v>0</v>
      </c>
      <c r="AF44" s="149">
        <f t="shared" si="18"/>
        <v>0</v>
      </c>
      <c r="AG44" s="149">
        <f t="shared" si="18"/>
        <v>0</v>
      </c>
      <c r="AH44" s="151">
        <f t="shared" si="18"/>
        <v>0</v>
      </c>
      <c r="AI44" s="147">
        <f t="shared" si="18"/>
        <v>0</v>
      </c>
      <c r="AJ44" s="149">
        <f t="shared" si="18"/>
        <v>0</v>
      </c>
      <c r="AK44" s="149">
        <f t="shared" si="18"/>
        <v>0</v>
      </c>
      <c r="AL44" s="150">
        <f t="shared" si="18"/>
        <v>0</v>
      </c>
      <c r="AM44" s="148">
        <f t="shared" si="18"/>
        <v>0</v>
      </c>
      <c r="AN44" s="149">
        <f t="shared" si="18"/>
        <v>0</v>
      </c>
      <c r="AO44" s="149">
        <f t="shared" si="18"/>
        <v>0</v>
      </c>
      <c r="AP44" s="150">
        <f t="shared" si="18"/>
        <v>0</v>
      </c>
      <c r="AQ44" s="152">
        <f t="shared" si="18"/>
        <v>0</v>
      </c>
      <c r="AR44" s="149">
        <f t="shared" si="18"/>
        <v>0</v>
      </c>
      <c r="AS44" s="149">
        <f t="shared" si="18"/>
        <v>0</v>
      </c>
      <c r="AT44" s="219"/>
      <c r="AU44" s="220"/>
      <c r="AV44" s="153"/>
    </row>
    <row r="45" spans="1:48" ht="36" customHeight="1" x14ac:dyDescent="0.15"/>
    <row r="46" spans="1:48" ht="36" customHeight="1" x14ac:dyDescent="0.15"/>
  </sheetData>
  <sheetProtection sheet="1" formatCells="0" formatColumns="0" formatRows="0" insertRows="0" selectLockedCells="1" autoFilter="0" pivotTables="0"/>
  <mergeCells count="62">
    <mergeCell ref="AT19:AU19"/>
    <mergeCell ref="S12:S13"/>
    <mergeCell ref="G8:I8"/>
    <mergeCell ref="K8:L8"/>
    <mergeCell ref="G9:I9"/>
    <mergeCell ref="K9:L9"/>
    <mergeCell ref="R9:R10"/>
    <mergeCell ref="S9:S10"/>
    <mergeCell ref="G10:I10"/>
    <mergeCell ref="K10:L10"/>
    <mergeCell ref="G11:I11"/>
    <mergeCell ref="K11:L11"/>
    <mergeCell ref="G12:I12"/>
    <mergeCell ref="K12:L12"/>
    <mergeCell ref="R12:R13"/>
    <mergeCell ref="U19:Z19"/>
    <mergeCell ref="B13:C13"/>
    <mergeCell ref="G13:I13"/>
    <mergeCell ref="K13:L13"/>
    <mergeCell ref="M13:P13"/>
    <mergeCell ref="B14:C14"/>
    <mergeCell ref="G20:G22"/>
    <mergeCell ref="S15:S16"/>
    <mergeCell ref="F18:I18"/>
    <mergeCell ref="D19:E19"/>
    <mergeCell ref="F19:I19"/>
    <mergeCell ref="J19:K19"/>
    <mergeCell ref="L19:O19"/>
    <mergeCell ref="P19:T19"/>
    <mergeCell ref="R15:R16"/>
    <mergeCell ref="M20:M21"/>
    <mergeCell ref="Q20:Q21"/>
    <mergeCell ref="R20:T20"/>
    <mergeCell ref="B20:B22"/>
    <mergeCell ref="C20:C22"/>
    <mergeCell ref="D20:D22"/>
    <mergeCell ref="E20:E22"/>
    <mergeCell ref="F20:F22"/>
    <mergeCell ref="AA19:AP19"/>
    <mergeCell ref="AQ19:AS19"/>
    <mergeCell ref="H20:H22"/>
    <mergeCell ref="I20:I22"/>
    <mergeCell ref="J20:J22"/>
    <mergeCell ref="K20:K21"/>
    <mergeCell ref="L20:L21"/>
    <mergeCell ref="AI20:AK20"/>
    <mergeCell ref="AM20:AO20"/>
    <mergeCell ref="AQ20:AQ21"/>
    <mergeCell ref="AR20:AR21"/>
    <mergeCell ref="N20:N21"/>
    <mergeCell ref="O20:O21"/>
    <mergeCell ref="P20:P21"/>
    <mergeCell ref="U20:Z20"/>
    <mergeCell ref="V21:X21"/>
    <mergeCell ref="Y21:Y22"/>
    <mergeCell ref="Z21:Z22"/>
    <mergeCell ref="AA20:AC20"/>
    <mergeCell ref="AE20:AG20"/>
    <mergeCell ref="AV21:AV22"/>
    <mergeCell ref="AS20:AS21"/>
    <mergeCell ref="AT20:AT22"/>
    <mergeCell ref="AU20:AU22"/>
  </mergeCells>
  <phoneticPr fontId="2"/>
  <conditionalFormatting sqref="AT24:AT43">
    <cfRule type="expression" dxfId="35" priority="3">
      <formula>AND(D24&lt;&gt;"",AT24="")</formula>
    </cfRule>
  </conditionalFormatting>
  <conditionalFormatting sqref="P24:P43">
    <cfRule type="expression" dxfId="34" priority="1">
      <formula>P24&lt;L24</formula>
    </cfRule>
  </conditionalFormatting>
  <conditionalFormatting sqref="Q24:Q43">
    <cfRule type="expression" dxfId="33" priority="2">
      <formula>O24&lt;Q24</formula>
    </cfRule>
  </conditionalFormatting>
  <conditionalFormatting sqref="B24:AV43">
    <cfRule type="expression" dxfId="32" priority="30">
      <formula>$AU24&lt;&gt;""</formula>
    </cfRule>
    <cfRule type="expression" dxfId="31" priority="31">
      <formula>$B24="フェローシップ型"</formula>
    </cfRule>
    <cfRule type="expression" dxfId="30" priority="32">
      <formula>$AT24="採用内定辞退"</formula>
    </cfRule>
    <cfRule type="expression" dxfId="29" priority="33">
      <formula>$AT24="採用終了"</formula>
    </cfRule>
    <cfRule type="expression" dxfId="28" priority="34">
      <formula>AND($B24="雇用",$J24="RPD")</formula>
    </cfRule>
    <cfRule type="expression" dxfId="27" priority="35">
      <formula>AND($B24="雇用",$J24="CPD")</formula>
    </cfRule>
  </conditionalFormatting>
  <dataValidations count="13">
    <dataValidation imeMode="off" allowBlank="1" showInputMessage="1" showErrorMessage="1" sqref="E9 E13:E14 R9:R10 F12:F13 U11:X11 M8:O11 R12:S13 R15:S16 T10:X10 T12:X12 R24:AS43 N24:N43 T16:X16 AQ14 T14:X14 AQ16 K24:K43" xr:uid="{46E6F161-87E0-408C-A5D3-52D93EAA8A03}"/>
    <dataValidation type="list" allowBlank="1" showInputMessage="1" showErrorMessage="1" sqref="AT24:AT43" xr:uid="{0EF39F15-270E-467B-9869-D524F20F5074}">
      <formula1>$AT$7:$AT$12</formula1>
    </dataValidation>
    <dataValidation type="whole" imeMode="off" allowBlank="1" showInputMessage="1" showErrorMessage="1" sqref="C8" xr:uid="{8327246E-20F4-4111-B6AE-CB60F0E05FC0}">
      <formula1>10000</formula1>
      <formula2>99999</formula2>
    </dataValidation>
    <dataValidation type="whole" imeMode="off" allowBlank="1" showInputMessage="1" showErrorMessage="1" error="特別研究員-PD等の年度受付番号（9桁）を入力してください。" sqref="D24:D43" xr:uid="{423FD4A8-2AC3-4DFC-94F6-2DA78347CF29}">
      <formula1>200000000</formula1>
      <formula2>300000000</formula2>
    </dataValidation>
    <dataValidation type="list" allowBlank="1" showInputMessage="1" showErrorMessage="1" prompt="採用資格を選択してください" sqref="J24:J43" xr:uid="{BCEDE4D0-30E3-43E8-8C4E-68D9D4E70A75}">
      <formula1>"PD,RPD,CPD"</formula1>
    </dataValidation>
    <dataValidation type="list" allowBlank="1" showInputMessage="1" showErrorMessage="1" sqref="AD20 AH20 AL20 AP20" xr:uid="{9C3020F5-956E-40EE-9468-0B1CA7DA9059}">
      <formula1>"必要見込額,実績額"</formula1>
    </dataValidation>
    <dataValidation type="list" allowBlank="1" showInputMessage="1" showErrorMessage="1" sqref="E10" xr:uid="{3909849B-11D3-4B0F-B84F-E98E5121210E}">
      <formula1>"【様式１】交付申請書　提出時,【様式３】第１四半期雇用支援金概算払請求書　提出時,【様式３】第２四半期雇用支援金概算払請求書　提出時,【様式３】第３四半期雇用支援金概算払請求書　提出時,【様式３】第４四半期雇用支援金概算払請求書　提出時,【様式４】変更交付申請書　提出時,【様式７】実施状況報告書　提出時,【様式８】実績報告書　提出時,【様式９】交付内容変更届　提出時"</formula1>
    </dataValidation>
    <dataValidation type="date" imeMode="off" operator="greaterThanOrEqual" allowBlank="1" showInputMessage="1" showErrorMessage="1" promptTitle="入力時注意" sqref="L24:M43" xr:uid="{89FDA612-3997-4CBD-9389-38F58698FD72}">
      <formula1>40179</formula1>
    </dataValidation>
    <dataValidation type="list" allowBlank="1" showInputMessage="1" showErrorMessage="1" sqref="B24:B43" xr:uid="{0C206A62-19B0-46A7-B642-F346B6CCB643}">
      <formula1>"雇用,フェローシップ型"</formula1>
    </dataValidation>
    <dataValidation imeMode="hiragana" allowBlank="1" showInputMessage="1" showErrorMessage="1" sqref="E24:E43 E8 H24:I43 AV24:AV43 M13" xr:uid="{12199403-92DE-4A71-A505-9B094AB1CADE}"/>
    <dataValidation imeMode="off" allowBlank="1" showInputMessage="1" showErrorMessage="1" prompt="初期設定では交付申請額が表示されます。もし交付申請額と交付決定額に差がある場合には修正し、正しい交付決定額を記入してください。" sqref="S9:S10" xr:uid="{E9B64231-E318-42B1-844B-BE1822D5BF08}"/>
    <dataValidation type="date" imeMode="off" operator="greaterThanOrEqual" allowBlank="1" showInputMessage="1" showErrorMessage="1" sqref="M24:M43 O24:Q43" xr:uid="{2D0B16D3-C1D9-4EF7-9C87-E087165F0512}">
      <formula1>43831</formula1>
    </dataValidation>
    <dataValidation type="list" allowBlank="1" showInputMessage="1" showErrorMessage="1" sqref="AU24:AU43" xr:uid="{BF62709F-D291-45AA-9E56-810A9528A0A1}">
      <formula1>"有"</formula1>
    </dataValidation>
  </dataValidations>
  <printOptions horizontalCentered="1"/>
  <pageMargins left="3.937007874015748E-2" right="3.937007874015748E-2" top="0.55118110236220474" bottom="0.55118110236220474" header="0.31496062992125984" footer="0.31496062992125984"/>
  <pageSetup paperSize="8" scale="22" fitToHeight="0" orientation="landscape" cellComments="asDisplayed" r:id="rId1"/>
  <headerFooter alignWithMargins="0">
    <oddHeader xml:space="preserve">&amp;R
</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F5B6-0E2B-4CDC-BE05-AFC882194664}">
  <sheetPr>
    <tabColor rgb="FFFFCCCC"/>
    <pageSetUpPr fitToPage="1"/>
  </sheetPr>
  <dimension ref="A1:AW46"/>
  <sheetViews>
    <sheetView view="pageBreakPreview" zoomScale="60" zoomScaleNormal="50" workbookViewId="0">
      <selection activeCell="C8" sqref="C8"/>
    </sheetView>
  </sheetViews>
  <sheetFormatPr defaultColWidth="9" defaultRowHeight="20.100000000000001" customHeight="1" outlineLevelCol="1" x14ac:dyDescent="0.15"/>
  <cols>
    <col min="1" max="1" width="12.625" style="295" customWidth="1"/>
    <col min="2" max="4" width="16.625" style="295" customWidth="1"/>
    <col min="5" max="5" width="40.625" style="295" customWidth="1"/>
    <col min="6" max="6" width="9.625" style="295" customWidth="1" outlineLevel="1"/>
    <col min="7" max="8" width="40.625" style="295" customWidth="1" outlineLevel="1"/>
    <col min="9" max="9" width="30.625" style="295" customWidth="1" outlineLevel="1"/>
    <col min="10" max="10" width="9.625" style="295" customWidth="1"/>
    <col min="11" max="11" width="20.625" style="295" customWidth="1"/>
    <col min="12" max="20" width="16.625" style="295" customWidth="1"/>
    <col min="21" max="26" width="20.625" style="295" customWidth="1"/>
    <col min="27" max="42" width="14.625" style="295" customWidth="1"/>
    <col min="43" max="46" width="18.625" style="295" customWidth="1"/>
    <col min="47" max="47" width="9.625" style="295" customWidth="1"/>
    <col min="48" max="48" width="48.625" style="295" customWidth="1"/>
    <col min="49" max="49" width="9" style="295" customWidth="1"/>
    <col min="50" max="16384" width="9" style="295"/>
  </cols>
  <sheetData>
    <row r="1" spans="1:48" s="66" customFormat="1" ht="36" customHeight="1" thickBot="1" x14ac:dyDescent="0.2">
      <c r="A1" s="35" t="s">
        <v>210</v>
      </c>
      <c r="B1" s="34">
        <v>7</v>
      </c>
      <c r="C1" s="33">
        <f>B1+2018</f>
        <v>2025</v>
      </c>
      <c r="D1" s="36" t="s">
        <v>68</v>
      </c>
      <c r="E1" s="32" t="s">
        <v>67</v>
      </c>
      <c r="K1"/>
      <c r="AV1" s="31" t="s">
        <v>66</v>
      </c>
    </row>
    <row r="2" spans="1:48" s="66" customFormat="1" ht="36" customHeight="1" x14ac:dyDescent="0.15"/>
    <row r="3" spans="1:48" s="66" customFormat="1" ht="36" customHeight="1" x14ac:dyDescent="0.15">
      <c r="A3"/>
      <c r="B3" s="27" t="s">
        <v>61</v>
      </c>
      <c r="C3" s="30" t="s">
        <v>65</v>
      </c>
      <c r="D3" s="25" t="s">
        <v>64</v>
      </c>
    </row>
    <row r="4" spans="1:48" s="66" customFormat="1" ht="36" customHeight="1" x14ac:dyDescent="0.15">
      <c r="A4"/>
      <c r="B4" s="27" t="s">
        <v>61</v>
      </c>
      <c r="C4" s="29" t="s">
        <v>63</v>
      </c>
      <c r="D4" s="28" t="s">
        <v>62</v>
      </c>
    </row>
    <row r="5" spans="1:48" s="66" customFormat="1" ht="36" customHeight="1" thickBot="1" x14ac:dyDescent="0.2">
      <c r="A5"/>
      <c r="B5" s="27" t="s">
        <v>61</v>
      </c>
      <c r="C5" s="26" t="s">
        <v>180</v>
      </c>
      <c r="AT5" s="275"/>
    </row>
    <row r="6" spans="1:48" s="66" customFormat="1" ht="36" customHeight="1" thickTop="1" thickBot="1" x14ac:dyDescent="0.2">
      <c r="A6"/>
      <c r="AS6" s="278"/>
      <c r="AT6" s="21" t="s">
        <v>151</v>
      </c>
      <c r="AU6" s="302" t="s">
        <v>178</v>
      </c>
    </row>
    <row r="7" spans="1:48" s="66" customFormat="1" ht="60" customHeight="1" thickBot="1" x14ac:dyDescent="0.2">
      <c r="B7" s="40" t="s">
        <v>60</v>
      </c>
      <c r="C7" s="275"/>
      <c r="D7" s="275"/>
      <c r="E7" s="275"/>
      <c r="K7" s="45" t="s">
        <v>206</v>
      </c>
      <c r="L7" s="275"/>
      <c r="M7" s="275"/>
      <c r="R7" s="12" t="s">
        <v>71</v>
      </c>
      <c r="Z7" s="58" t="s">
        <v>205</v>
      </c>
      <c r="AA7" s="275"/>
      <c r="AB7" s="275"/>
      <c r="AC7" s="275"/>
      <c r="AD7" s="275"/>
      <c r="AE7" s="275"/>
      <c r="AF7" s="275"/>
      <c r="AG7" s="275"/>
      <c r="AH7" s="275"/>
      <c r="AI7" s="275"/>
      <c r="AJ7" s="275"/>
      <c r="AK7" s="275"/>
      <c r="AL7" s="275"/>
      <c r="AM7" s="275"/>
      <c r="AN7" s="275"/>
      <c r="AO7" s="275"/>
      <c r="AP7" s="275"/>
      <c r="AS7" s="278"/>
      <c r="AT7" s="303" t="s">
        <v>4</v>
      </c>
      <c r="AU7" s="302" t="s">
        <v>176</v>
      </c>
    </row>
    <row r="8" spans="1:48" s="66" customFormat="1" ht="60" customHeight="1" thickTop="1" thickBot="1" x14ac:dyDescent="0.2">
      <c r="A8" s="278"/>
      <c r="B8" s="37" t="s">
        <v>33</v>
      </c>
      <c r="C8" s="268">
        <v>99999</v>
      </c>
      <c r="D8" s="41" t="s">
        <v>59</v>
      </c>
      <c r="E8" s="42" t="s">
        <v>181</v>
      </c>
      <c r="F8" s="279"/>
      <c r="G8" s="392" t="s">
        <v>154</v>
      </c>
      <c r="H8" s="392"/>
      <c r="I8" s="392"/>
      <c r="J8" s="278"/>
      <c r="K8" s="403" t="s">
        <v>159</v>
      </c>
      <c r="L8" s="404"/>
      <c r="M8" s="259"/>
      <c r="N8" s="279"/>
      <c r="R8" s="24" t="s">
        <v>58</v>
      </c>
      <c r="S8" s="23" t="s">
        <v>57</v>
      </c>
      <c r="T8" s="52"/>
      <c r="U8" s="53" t="s">
        <v>75</v>
      </c>
      <c r="V8" s="54" t="s">
        <v>76</v>
      </c>
      <c r="W8" s="54" t="s">
        <v>77</v>
      </c>
      <c r="X8" s="55" t="s">
        <v>78</v>
      </c>
      <c r="Y8" s="280"/>
      <c r="Z8" s="281"/>
      <c r="AA8" s="60" t="s">
        <v>108</v>
      </c>
      <c r="AB8" s="22" t="s">
        <v>107</v>
      </c>
      <c r="AC8" s="59" t="s">
        <v>106</v>
      </c>
      <c r="AD8" s="21" t="s">
        <v>93</v>
      </c>
      <c r="AE8" s="60" t="s">
        <v>105</v>
      </c>
      <c r="AF8" s="22" t="s">
        <v>104</v>
      </c>
      <c r="AG8" s="59" t="s">
        <v>103</v>
      </c>
      <c r="AH8" s="21" t="s">
        <v>94</v>
      </c>
      <c r="AI8" s="60" t="s">
        <v>25</v>
      </c>
      <c r="AJ8" s="22" t="s">
        <v>24</v>
      </c>
      <c r="AK8" s="59" t="s">
        <v>23</v>
      </c>
      <c r="AL8" s="21" t="s">
        <v>95</v>
      </c>
      <c r="AM8" s="60" t="s">
        <v>100</v>
      </c>
      <c r="AN8" s="22" t="s">
        <v>101</v>
      </c>
      <c r="AO8" s="59" t="s">
        <v>102</v>
      </c>
      <c r="AP8" s="21" t="s">
        <v>96</v>
      </c>
      <c r="AQ8" s="279"/>
      <c r="AS8" s="278"/>
      <c r="AT8" s="300" t="s">
        <v>56</v>
      </c>
    </row>
    <row r="9" spans="1:48" s="66" customFormat="1" ht="60" customHeight="1" thickTop="1" x14ac:dyDescent="0.15">
      <c r="B9" s="282"/>
      <c r="C9" s="283"/>
      <c r="D9" s="38" t="s">
        <v>55</v>
      </c>
      <c r="E9" s="20">
        <v>45708</v>
      </c>
      <c r="F9" s="279"/>
      <c r="G9" s="392" t="s">
        <v>155</v>
      </c>
      <c r="H9" s="392"/>
      <c r="I9" s="392"/>
      <c r="J9" s="278"/>
      <c r="K9" s="405" t="s">
        <v>160</v>
      </c>
      <c r="L9" s="406"/>
      <c r="M9" s="271" t="str">
        <f>IF(M8="","",T12)</f>
        <v/>
      </c>
      <c r="N9" s="279"/>
      <c r="R9" s="407">
        <v>43362000</v>
      </c>
      <c r="S9" s="401">
        <f>IF(R9="","",R9)</f>
        <v>43362000</v>
      </c>
      <c r="T9" s="17" t="s">
        <v>168</v>
      </c>
      <c r="U9" s="19" t="s">
        <v>79</v>
      </c>
      <c r="V9" s="18" t="s">
        <v>80</v>
      </c>
      <c r="W9" s="18" t="s">
        <v>81</v>
      </c>
      <c r="X9" s="46" t="s">
        <v>82</v>
      </c>
      <c r="Y9" s="280"/>
      <c r="Z9" s="199" t="s">
        <v>98</v>
      </c>
      <c r="AA9" s="221">
        <f>COUNTIFS($B$24:$B$43,"雇用",$J$24:$J$43,"PD",AA24:AA43,"&lt;&gt;"&amp;"")-COUNTIFS($B$24:$B$43,"雇用",$J$24:$J$43,"PD",AA$24:AA$43,"0")</f>
        <v>7</v>
      </c>
      <c r="AB9" s="222">
        <f>COUNTIFS($B$24:$B$43,"雇用",$J$24:$J$43,"PD",AB24:AB43,"&lt;&gt;"&amp;"")-COUNTIFS($B$24:$B$43,"雇用",$J$24:$J$43,"PD",AB$24:AB$43,"0")</f>
        <v>7</v>
      </c>
      <c r="AC9" s="223">
        <f>COUNTIFS($B$24:$B$43,"雇用",$J$24:$J$43,"PD",AC24:AC43,"&lt;&gt;"&amp;"")-COUNTIFS($B$24:$B$43,"雇用",$J$24:$J$43,"PD",AC$24:AC$43,"0")</f>
        <v>7</v>
      </c>
      <c r="AD9" s="224">
        <f>SUM(AA9:AC9)</f>
        <v>21</v>
      </c>
      <c r="AE9" s="221">
        <f>COUNTIFS($B$24:$B$43,"雇用",$J$24:$J$43,"PD",AE24:AE43,"&lt;&gt;"&amp;"")-COUNTIFS($B$24:$B$43,"雇用",$J$24:$J$43,"PD",AE$24:AE$43,"0")</f>
        <v>7</v>
      </c>
      <c r="AF9" s="222">
        <f>COUNTIFS($B$24:$B$43,"雇用",$J$24:$J$43,"PD",AF24:AF43,"&lt;&gt;"&amp;"")-COUNTIFS($B$24:$B$43,"雇用",$J$24:$J$43,"PD",AF$24:AF$43,"0")</f>
        <v>7</v>
      </c>
      <c r="AG9" s="223">
        <f>COUNTIFS($B$24:$B$43,"雇用",$J$24:$J$43,"PD",AG24:AG43,"&lt;&gt;"&amp;"")-COUNTIFS($B$24:$B$43,"雇用",$J$24:$J$43,"PD",AG$24:AG$43,"0")</f>
        <v>7</v>
      </c>
      <c r="AH9" s="224">
        <f>SUM(AE9:AG9)</f>
        <v>21</v>
      </c>
      <c r="AI9" s="221">
        <f>COUNTIFS($B$24:$B$43,"雇用",$J$24:$J$43,"PD",AI24:AI43,"&lt;&gt;"&amp;"")-COUNTIFS($B$24:$B$43,"雇用",$J$24:$J$43,"PD",AI$24:AI$43,"0")</f>
        <v>7</v>
      </c>
      <c r="AJ9" s="222">
        <f>COUNTIFS($B$24:$B$43,"雇用",$J$24:$J$43,"PD",AJ24:AJ43,"&lt;&gt;"&amp;"")-COUNTIFS($B$24:$B$43,"雇用",$J$24:$J$43,"PD",AJ$24:AJ$43,"0")</f>
        <v>7</v>
      </c>
      <c r="AK9" s="223">
        <f>COUNTIFS($B$24:$B$43,"雇用",$J$24:$J$43,"PD",AK24:AK43,"&lt;&gt;"&amp;"")-COUNTIFS($B$24:$B$43,"雇用",$J$24:$J$43,"PD",AK$24:AK$43,"0")</f>
        <v>7</v>
      </c>
      <c r="AL9" s="224">
        <f>SUM(AI9:AK9)</f>
        <v>21</v>
      </c>
      <c r="AM9" s="221">
        <f>COUNTIFS($B$24:$B$43,"雇用",$J$24:$J$43,"PD",AM24:AM43,"&lt;&gt;"&amp;"")-COUNTIFS($B$24:$B$43,"雇用",$J$24:$J$43,"PD",AM$24:AM$43,"0")</f>
        <v>7</v>
      </c>
      <c r="AN9" s="222">
        <f>COUNTIFS($B$24:$B$43,"雇用",$J$24:$J$43,"PD",AN24:AN43,"&lt;&gt;"&amp;"")-COUNTIFS($B$24:$B$43,"雇用",$J$24:$J$43,"PD",AN$24:AN$43,"0")</f>
        <v>7</v>
      </c>
      <c r="AO9" s="223">
        <f>COUNTIFS($B$24:$B$43,"雇用",$J$24:$J$43,"PD",AO24:AO43,"&lt;&gt;"&amp;"")-COUNTIFS($B$24:$B$43,"雇用",$J$24:$J$43,"PD",AO$24:AO$43,"0")</f>
        <v>7</v>
      </c>
      <c r="AP9" s="224">
        <f>SUM(AM9:AO9)</f>
        <v>21</v>
      </c>
      <c r="AQ9" s="279"/>
      <c r="AS9" s="278"/>
      <c r="AT9" s="300" t="s">
        <v>54</v>
      </c>
    </row>
    <row r="10" spans="1:48" s="66" customFormat="1" ht="60" customHeight="1" thickBot="1" x14ac:dyDescent="0.2">
      <c r="C10" s="278"/>
      <c r="D10" s="39" t="s">
        <v>53</v>
      </c>
      <c r="E10" s="44" t="s">
        <v>182</v>
      </c>
      <c r="F10" s="279"/>
      <c r="G10" s="392" t="s">
        <v>165</v>
      </c>
      <c r="H10" s="392"/>
      <c r="I10" s="392"/>
      <c r="J10" s="278"/>
      <c r="K10" s="405" t="s">
        <v>161</v>
      </c>
      <c r="L10" s="406"/>
      <c r="M10" s="271" t="str">
        <f>IF(M8="","",T14)</f>
        <v/>
      </c>
      <c r="N10" s="279"/>
      <c r="R10" s="408"/>
      <c r="S10" s="402"/>
      <c r="T10" s="249">
        <f>IF(U10="","",U10+V10+W10+X10)</f>
        <v>43362000</v>
      </c>
      <c r="U10" s="256">
        <v>8940000</v>
      </c>
      <c r="V10" s="257">
        <v>10026000</v>
      </c>
      <c r="W10" s="257">
        <v>12198000</v>
      </c>
      <c r="X10" s="258">
        <v>12198000</v>
      </c>
      <c r="Y10" s="280"/>
      <c r="Z10" s="200" t="s">
        <v>52</v>
      </c>
      <c r="AA10" s="225">
        <f>COUNTIFS($B$24:$B$43,"雇用",$J$24:$J$43,"RPD",AA$24:AA$43,"&lt;&gt;"&amp;"")-COUNTIFS($B$24:$B$43,"雇用",$J$24:$J$43,"RPD",AA$24:AA$43,"0")</f>
        <v>0</v>
      </c>
      <c r="AB10" s="226">
        <f>COUNTIFS($B$24:$B$43,"雇用",$J$24:$J$43,"RPD",AB$24:AB$43,"&lt;&gt;"&amp;"")-COUNTIFS($B$24:$B$43,"雇用",$J$24:$J$43,"RPD",AB$24:AB$43,"0")</f>
        <v>0</v>
      </c>
      <c r="AC10" s="227">
        <f>COUNTIFS($B$24:$B$43,"雇用",$J$24:$J$43,"RPD",AC$24:AC$43,"&lt;&gt;"&amp;"")-COUNTIFS($B$24:$B$43,"雇用",$J$24:$J$43,"RPD",AC$24:AC$43,"0")</f>
        <v>0</v>
      </c>
      <c r="AD10" s="228">
        <f>SUM(AA10:AC10)</f>
        <v>0</v>
      </c>
      <c r="AE10" s="225">
        <f>COUNTIFS($B$24:$B$43,"雇用",$J$24:$J$43,"RPD",AE$24:AE$43,"&lt;&gt;"&amp;"")-COUNTIFS($B$24:$B$43,"雇用",$J$24:$J$43,"RPD",AE$24:AE$43,"0")</f>
        <v>1</v>
      </c>
      <c r="AF10" s="226">
        <f>COUNTIFS($B$24:$B$43,"雇用",$J$24:$J$43,"RPD",AF$24:AF$43,"&lt;&gt;"&amp;"")-COUNTIFS($B$24:$B$43,"雇用",$J$24:$J$43,"RPD",AF$24:AF$43,"0")</f>
        <v>1</v>
      </c>
      <c r="AG10" s="227">
        <f>COUNTIFS($B$24:$B$43,"雇用",$J$24:$J$43,"RPD",AG$24:AG$43,"&lt;&gt;"&amp;"")-COUNTIFS($B$24:$B$43,"雇用",$J$24:$J$43,"RPD",AG$24:AG$43,"0")</f>
        <v>1</v>
      </c>
      <c r="AH10" s="228">
        <f>SUM(AE10:AG10)</f>
        <v>3</v>
      </c>
      <c r="AI10" s="225">
        <f>COUNTIFS($B$24:$B$43,"雇用",$J$24:$J$43,"RPD",AI$24:AI$43,"&lt;&gt;"&amp;"")-COUNTIFS($B$24:$B$43,"雇用",$J$24:$J$43,"RPD",AI$24:AI$43,"0")</f>
        <v>3</v>
      </c>
      <c r="AJ10" s="226">
        <f>COUNTIFS($B$24:$B$43,"雇用",$J$24:$J$43,"RPD",AJ$24:AJ$43,"&lt;&gt;"&amp;"")-COUNTIFS($B$24:$B$43,"雇用",$J$24:$J$43,"RPD",AJ$24:AJ$43,"0")</f>
        <v>3</v>
      </c>
      <c r="AK10" s="227">
        <f>COUNTIFS($B$24:$B$43,"雇用",$J$24:$J$43,"RPD",AK$24:AK$43,"&lt;&gt;"&amp;"")-COUNTIFS($B$24:$B$43,"雇用",$J$24:$J$43,"RPD",AK$24:AK$43,"0")</f>
        <v>3</v>
      </c>
      <c r="AL10" s="228">
        <f>SUM(AI10:AK10)</f>
        <v>9</v>
      </c>
      <c r="AM10" s="225">
        <f>COUNTIFS($B$24:$B$43,"雇用",$J$24:$J$43,"RPD",AM$24:AM$43,"&lt;&gt;"&amp;"")-COUNTIFS($B$24:$B$43,"雇用",$J$24:$J$43,"RPD",AM$24:AM$43,"0")</f>
        <v>3</v>
      </c>
      <c r="AN10" s="226">
        <f>COUNTIFS($B$24:$B$43,"雇用",$J$24:$J$43,"RPD",AN$24:AN$43,"&lt;&gt;"&amp;"")-COUNTIFS($B$24:$B$43,"雇用",$J$24:$J$43,"RPD",AN$24:AN$43,"0")</f>
        <v>3</v>
      </c>
      <c r="AO10" s="227">
        <f>COUNTIFS($B$24:$B$43,"雇用",$J$24:$J$43,"RPD",AO$24:AO$43,"&lt;&gt;"&amp;"")-COUNTIFS($B$24:$B$43,"雇用",$J$24:$J$43,"RPD",AO$24:AO$43,"0")</f>
        <v>3</v>
      </c>
      <c r="AP10" s="228">
        <f>SUM(AM10:AO10)</f>
        <v>9</v>
      </c>
      <c r="AQ10" s="279"/>
      <c r="AS10" s="278"/>
      <c r="AT10" s="300" t="s">
        <v>51</v>
      </c>
    </row>
    <row r="11" spans="1:48" s="66" customFormat="1" ht="60" customHeight="1" thickTop="1" thickBot="1" x14ac:dyDescent="0.2">
      <c r="D11" s="282"/>
      <c r="E11" s="282"/>
      <c r="F11" s="64"/>
      <c r="G11" s="392" t="s">
        <v>156</v>
      </c>
      <c r="H11" s="392"/>
      <c r="I11" s="392"/>
      <c r="J11" s="278"/>
      <c r="K11" s="409" t="s">
        <v>162</v>
      </c>
      <c r="L11" s="410"/>
      <c r="M11" s="260" t="str">
        <f>IFERROR(IF(M8="","",M9-M10),"")</f>
        <v/>
      </c>
      <c r="N11" s="279"/>
      <c r="R11" s="51" t="s">
        <v>50</v>
      </c>
      <c r="S11" s="14" t="s">
        <v>49</v>
      </c>
      <c r="T11" s="206" t="s">
        <v>167</v>
      </c>
      <c r="U11" s="186" t="s">
        <v>132</v>
      </c>
      <c r="V11" s="187" t="s">
        <v>48</v>
      </c>
      <c r="W11" s="187" t="s">
        <v>47</v>
      </c>
      <c r="X11" s="188" t="s">
        <v>46</v>
      </c>
      <c r="Y11" s="280"/>
      <c r="Z11" s="201" t="s">
        <v>99</v>
      </c>
      <c r="AA11" s="229">
        <f t="shared" ref="AA11:AN11" si="0">AA$9+AA$10</f>
        <v>7</v>
      </c>
      <c r="AB11" s="230">
        <f t="shared" si="0"/>
        <v>7</v>
      </c>
      <c r="AC11" s="231">
        <f t="shared" si="0"/>
        <v>7</v>
      </c>
      <c r="AD11" s="232">
        <f>AD$9+AD$10</f>
        <v>21</v>
      </c>
      <c r="AE11" s="229">
        <f t="shared" si="0"/>
        <v>8</v>
      </c>
      <c r="AF11" s="230">
        <f t="shared" si="0"/>
        <v>8</v>
      </c>
      <c r="AG11" s="231">
        <f t="shared" si="0"/>
        <v>8</v>
      </c>
      <c r="AH11" s="232">
        <f>AH$9+AH$10</f>
        <v>24</v>
      </c>
      <c r="AI11" s="229">
        <f t="shared" si="0"/>
        <v>10</v>
      </c>
      <c r="AJ11" s="230">
        <f t="shared" si="0"/>
        <v>10</v>
      </c>
      <c r="AK11" s="231">
        <f t="shared" si="0"/>
        <v>10</v>
      </c>
      <c r="AL11" s="232">
        <f>AL$9+AL$10</f>
        <v>30</v>
      </c>
      <c r="AM11" s="229">
        <f t="shared" si="0"/>
        <v>10</v>
      </c>
      <c r="AN11" s="230">
        <f t="shared" si="0"/>
        <v>10</v>
      </c>
      <c r="AO11" s="231">
        <f>AO$9+AO$10</f>
        <v>10</v>
      </c>
      <c r="AP11" s="232">
        <f>AP$9+AP$10</f>
        <v>30</v>
      </c>
      <c r="AQ11" s="279"/>
      <c r="AS11" s="278"/>
      <c r="AT11" s="300" t="s">
        <v>174</v>
      </c>
    </row>
    <row r="12" spans="1:48" s="66" customFormat="1" ht="60" customHeight="1" thickTop="1" thickBot="1" x14ac:dyDescent="0.2">
      <c r="B12" s="276"/>
      <c r="C12" s="276"/>
      <c r="D12" s="276"/>
      <c r="F12" s="16"/>
      <c r="G12" s="392" t="s">
        <v>157</v>
      </c>
      <c r="H12" s="392"/>
      <c r="I12" s="392"/>
      <c r="J12" s="284"/>
      <c r="K12" s="411" t="s">
        <v>163</v>
      </c>
      <c r="L12" s="412"/>
      <c r="M12" s="261" t="str" cm="1">
        <f t="array" ref="M12">IFERROR(_xlfn.IFS(E10="【様式３】第１四半期雇用支援金概算払請求書　提出時",M8-M11,E10="【様式３】第２四半期雇用支援金概算払請求書　提出時",M8-M11,E10="【様式３】第３四半期雇用支援金概算払請求書　提出時",M8-M11,E10="【様式３】第４四半期雇用支援金概算払請求書　提出時",M8-M11,TRUE,""),"")</f>
        <v/>
      </c>
      <c r="N12" s="285"/>
      <c r="O12" s="275"/>
      <c r="P12" s="275"/>
      <c r="R12" s="407"/>
      <c r="S12" s="401" t="str">
        <f>IF(R12="","",R12)</f>
        <v/>
      </c>
      <c r="T12" s="252" t="str">
        <f>IF(U12="","",U12+V12+W12+X12)</f>
        <v/>
      </c>
      <c r="U12" s="253"/>
      <c r="V12" s="254"/>
      <c r="W12" s="254"/>
      <c r="X12" s="255"/>
      <c r="Y12" s="280"/>
      <c r="Z12" s="202" t="s">
        <v>45</v>
      </c>
      <c r="AA12" s="233">
        <f>(COUNTIFS($B$24:$B$43,"雇用",$J$24:$J$43,"CPD",AA$24:AA$43,"&lt;&gt;"&amp;"")-COUNTIFS($B$24:$B$43,"雇用",$J$24:$J$43,"CPD",AA$24:AA$43,"0"))</f>
        <v>1</v>
      </c>
      <c r="AB12" s="234">
        <f>(COUNTIFS($B$24:$B$43,"雇用",$J$24:$J$43,"CPD",AB$24:AB$43,"&lt;&gt;"&amp;"")-COUNTIFS($B$24:$B$43,"雇用",$J$24:$J$43,"CPD",AB$24:AB$43,"0"))</f>
        <v>1</v>
      </c>
      <c r="AC12" s="235">
        <f>(COUNTIFS($B$24:$B$43,"雇用",$J$24:$J$43,"CPD",AC$24:AC$43,"&lt;&gt;"&amp;"")-COUNTIFS($B$24:$B$43,"雇用",$J$24:$J$43,"CPD",AC$24:AC$43,"0"))</f>
        <v>1</v>
      </c>
      <c r="AD12" s="236">
        <f>SUM(AA12:AC12)</f>
        <v>3</v>
      </c>
      <c r="AE12" s="233">
        <f>(COUNTIFS($B$24:$B$43,"雇用",$J$24:$J$43,"CPD",AE$24:AE$43,"&lt;&gt;"&amp;"")-COUNTIFS($B$24:$B$43,"雇用",$J$24:$J$43,"CPD",AE$24:AE$43,"0"))</f>
        <v>1</v>
      </c>
      <c r="AF12" s="234">
        <f>(COUNTIFS($B$24:$B$43,"雇用",$J$24:$J$43,"CPD",AF$24:AF$43,"&lt;&gt;"&amp;"")-COUNTIFS($B$24:$B$43,"雇用",$J$24:$J$43,"CPD",AF$24:AF$43,"0"))</f>
        <v>1</v>
      </c>
      <c r="AG12" s="235">
        <f>(COUNTIFS($B$24:$B$43,"雇用",$J$24:$J$43,"CPD",AG$24:AG$43,"&lt;&gt;"&amp;"")-COUNTIFS($B$24:$B$43,"雇用",$J$24:$J$43,"CPD",AG$24:AG$43,"0"))</f>
        <v>1</v>
      </c>
      <c r="AH12" s="236">
        <f>SUM(AE12:AG12)</f>
        <v>3</v>
      </c>
      <c r="AI12" s="233">
        <f>(COUNTIFS($B$24:$B$43,"雇用",$J$24:$J$43,"CPD",AI$24:AI$43,"&lt;&gt;"&amp;"")-COUNTIFS($B$24:$B$43,"雇用",$J$24:$J$43,"CPD",AI$24:AI$43,"0"))</f>
        <v>1</v>
      </c>
      <c r="AJ12" s="234">
        <f>(COUNTIFS($B$24:$B$43,"雇用",$J$24:$J$43,"CPD",AJ$24:AJ$43,"&lt;&gt;"&amp;"")-COUNTIFS($B$24:$B$43,"雇用",$J$24:$J$43,"CPD",AJ$24:AJ$43,"0"))</f>
        <v>1</v>
      </c>
      <c r="AK12" s="235">
        <f>(COUNTIFS($B$24:$B$43,"雇用",$J$24:$J$43,"CPD",AK$24:AK$43,"&lt;&gt;"&amp;"")-COUNTIFS($B$24:$B$43,"雇用",$J$24:$J$43,"CPD",AK$24:AK$43,"0"))</f>
        <v>1</v>
      </c>
      <c r="AL12" s="236">
        <f>SUM(AI12:AK12)</f>
        <v>3</v>
      </c>
      <c r="AM12" s="233">
        <f>(COUNTIFS($B$24:$B$43,"雇用",$J$24:$J$43,"CPD",AM$24:AM$43,"&lt;&gt;"&amp;"")-COUNTIFS($B$24:$B$43,"雇用",$J$24:$J$43,"CPD",AM$24:AM$43,"0"))</f>
        <v>1</v>
      </c>
      <c r="AN12" s="234">
        <f>(COUNTIFS($B$24:$B$43,"雇用",$J$24:$J$43,"CPD",AN$24:AN$43,"&lt;&gt;"&amp;"")-COUNTIFS($B$24:$B$43,"雇用",$J$24:$J$43,"CPD",AN$24:AN$43,"0"))</f>
        <v>1</v>
      </c>
      <c r="AO12" s="235">
        <f>(COUNTIFS($B$24:$B$43,"雇用",$J$24:$J$43,"CPD",AO$24:AO$43,"&lt;&gt;"&amp;"")-COUNTIFS($B$24:$B$43,"雇用",$J$24:$J$43,"CPD",AO$24:AO$43,"0"))</f>
        <v>1</v>
      </c>
      <c r="AP12" s="236">
        <f>SUM(AM12:AO12)</f>
        <v>3</v>
      </c>
      <c r="AQ12" s="279"/>
      <c r="AS12" s="278"/>
      <c r="AT12" s="301" t="s">
        <v>175</v>
      </c>
    </row>
    <row r="13" spans="1:48" s="66" customFormat="1" ht="60" customHeight="1" thickTop="1" thickBot="1" x14ac:dyDescent="0.2">
      <c r="A13" s="277"/>
      <c r="B13" s="391" t="s">
        <v>73</v>
      </c>
      <c r="C13" s="391"/>
      <c r="D13" s="269">
        <f>COUNTIFS($B$24:$B$43,"雇用",$AT$24:$AT$43,"雇用継続中")+COUNTIFS($B$24:$B$43,"雇用",$AT$24:$AT$43,"雇用予定")</f>
        <v>12</v>
      </c>
      <c r="E13" s="43"/>
      <c r="F13" s="16"/>
      <c r="G13" s="392" t="s">
        <v>158</v>
      </c>
      <c r="H13" s="392"/>
      <c r="I13" s="392"/>
      <c r="J13" s="278"/>
      <c r="K13" s="393" t="s">
        <v>164</v>
      </c>
      <c r="L13" s="394"/>
      <c r="M13" s="395"/>
      <c r="N13" s="396"/>
      <c r="O13" s="396"/>
      <c r="P13" s="396"/>
      <c r="Q13" s="280"/>
      <c r="R13" s="408"/>
      <c r="S13" s="402"/>
      <c r="T13" s="47" t="s">
        <v>169</v>
      </c>
      <c r="U13" s="48" t="s">
        <v>83</v>
      </c>
      <c r="V13" s="49" t="s">
        <v>84</v>
      </c>
      <c r="W13" s="49" t="s">
        <v>85</v>
      </c>
      <c r="X13" s="50" t="s">
        <v>86</v>
      </c>
      <c r="Y13" s="286"/>
      <c r="Z13" s="203" t="s">
        <v>97</v>
      </c>
      <c r="AA13" s="237"/>
      <c r="AB13" s="238"/>
      <c r="AC13" s="238"/>
      <c r="AD13" s="239">
        <f>AD11*362000</f>
        <v>7602000</v>
      </c>
      <c r="AE13" s="237"/>
      <c r="AF13" s="238"/>
      <c r="AG13" s="238"/>
      <c r="AH13" s="239">
        <f>AH11*362000</f>
        <v>8688000</v>
      </c>
      <c r="AI13" s="237"/>
      <c r="AJ13" s="238"/>
      <c r="AK13" s="238"/>
      <c r="AL13" s="239">
        <f>AL11*362000</f>
        <v>10860000</v>
      </c>
      <c r="AM13" s="237"/>
      <c r="AN13" s="238"/>
      <c r="AO13" s="238"/>
      <c r="AP13" s="239">
        <f>AP11*362000</f>
        <v>10860000</v>
      </c>
      <c r="AQ13" s="287"/>
      <c r="AT13" s="282"/>
    </row>
    <row r="14" spans="1:48" s="66" customFormat="1" ht="60" customHeight="1" thickTop="1" thickBot="1" x14ac:dyDescent="0.2">
      <c r="A14" s="277"/>
      <c r="B14" s="397" t="s">
        <v>74</v>
      </c>
      <c r="C14" s="398"/>
      <c r="D14" s="270">
        <f>COUNTIFS($B$24:$B$43,"フェローシップ型",$AT$24:$AT$43,"フェロー受入")</f>
        <v>2</v>
      </c>
      <c r="E14" s="43"/>
      <c r="K14" s="282"/>
      <c r="L14" s="282"/>
      <c r="M14" s="282"/>
      <c r="N14" s="282"/>
      <c r="O14" s="282"/>
      <c r="P14" s="282"/>
      <c r="R14" s="15" t="s">
        <v>92</v>
      </c>
      <c r="S14" s="14" t="s">
        <v>91</v>
      </c>
      <c r="T14" s="249" t="str">
        <f>IFERROR(IF(U14="","",SUM(U14:X14)),"")</f>
        <v/>
      </c>
      <c r="U14" s="250" t="str">
        <f>IF(AD20="実績額",AD44,"")</f>
        <v/>
      </c>
      <c r="V14" s="251" t="str">
        <f>IF(AH20="実績額",AH44,"")</f>
        <v/>
      </c>
      <c r="W14" s="251" t="str">
        <f>IF(AL20="実績額",AL44,"")</f>
        <v/>
      </c>
      <c r="X14" s="272" t="str">
        <f>IF(AP20="実績額",AP44,"")</f>
        <v/>
      </c>
      <c r="Y14" s="286"/>
      <c r="Z14" s="204" t="s">
        <v>44</v>
      </c>
      <c r="AA14" s="240"/>
      <c r="AB14" s="241"/>
      <c r="AC14" s="241"/>
      <c r="AD14" s="242">
        <f>AD12*446000</f>
        <v>1338000</v>
      </c>
      <c r="AE14" s="240"/>
      <c r="AF14" s="241"/>
      <c r="AG14" s="241"/>
      <c r="AH14" s="242">
        <f>AH12*446000</f>
        <v>1338000</v>
      </c>
      <c r="AI14" s="240"/>
      <c r="AJ14" s="241"/>
      <c r="AK14" s="241"/>
      <c r="AL14" s="242">
        <f>AL12*446000</f>
        <v>1338000</v>
      </c>
      <c r="AM14" s="240"/>
      <c r="AN14" s="241"/>
      <c r="AO14" s="241"/>
      <c r="AP14" s="242">
        <f>AP12*446000</f>
        <v>1338000</v>
      </c>
      <c r="AQ14" s="287"/>
    </row>
    <row r="15" spans="1:48" s="66" customFormat="1" ht="60" customHeight="1" x14ac:dyDescent="0.15">
      <c r="B15" s="288"/>
      <c r="C15" s="288"/>
      <c r="D15" s="288"/>
      <c r="R15" s="382" t="str">
        <f>IF(X12="","",T14)</f>
        <v/>
      </c>
      <c r="S15" s="368" t="str">
        <f>IF(X12="","",T16)</f>
        <v/>
      </c>
      <c r="T15" s="13" t="s">
        <v>170</v>
      </c>
      <c r="U15" s="56" t="s">
        <v>87</v>
      </c>
      <c r="V15" s="57" t="s">
        <v>88</v>
      </c>
      <c r="W15" s="57" t="s">
        <v>89</v>
      </c>
      <c r="X15" s="14" t="s">
        <v>90</v>
      </c>
      <c r="Y15" s="286"/>
      <c r="Z15" s="205" t="s">
        <v>43</v>
      </c>
      <c r="AA15" s="243"/>
      <c r="AB15" s="244"/>
      <c r="AC15" s="244"/>
      <c r="AD15" s="245">
        <f>AD13+AD14</f>
        <v>8940000</v>
      </c>
      <c r="AE15" s="243"/>
      <c r="AF15" s="244"/>
      <c r="AG15" s="244"/>
      <c r="AH15" s="245">
        <f>AH13+AH14</f>
        <v>10026000</v>
      </c>
      <c r="AI15" s="243"/>
      <c r="AJ15" s="244"/>
      <c r="AK15" s="244"/>
      <c r="AL15" s="245">
        <f>AL13+AL14</f>
        <v>12198000</v>
      </c>
      <c r="AM15" s="243"/>
      <c r="AN15" s="244"/>
      <c r="AO15" s="244"/>
      <c r="AP15" s="245">
        <f>AP13+AP14</f>
        <v>12198000</v>
      </c>
      <c r="AQ15" s="287"/>
    </row>
    <row r="16" spans="1:48" s="66" customFormat="1" ht="60" customHeight="1" thickBot="1" x14ac:dyDescent="0.2">
      <c r="R16" s="383"/>
      <c r="S16" s="369"/>
      <c r="T16" s="289" t="str">
        <f>IF(T14="","",T12-T14)</f>
        <v/>
      </c>
      <c r="U16" s="246" t="str">
        <f>IF(AD20="実績額",U12-U14,"")</f>
        <v/>
      </c>
      <c r="V16" s="247" t="str">
        <f>IF(AH20="実績額",U16+V12-V14,"")</f>
        <v/>
      </c>
      <c r="W16" s="247" t="str">
        <f>IF(AL20="実績額",V16+W12-W14,"")</f>
        <v/>
      </c>
      <c r="X16" s="248" t="str">
        <f>IF(AP20="実績額",W16+X12-X14,"")</f>
        <v/>
      </c>
      <c r="Z16" s="290"/>
      <c r="AA16" s="290"/>
      <c r="AB16" s="290"/>
      <c r="AC16" s="290"/>
      <c r="AD16" s="290"/>
      <c r="AE16" s="290"/>
      <c r="AF16" s="290"/>
      <c r="AG16" s="290"/>
      <c r="AH16" s="290"/>
      <c r="AI16" s="290"/>
      <c r="AJ16" s="290"/>
      <c r="AK16" s="290"/>
      <c r="AL16" s="290"/>
      <c r="AM16" s="290"/>
      <c r="AN16" s="290"/>
      <c r="AO16" s="290"/>
      <c r="AP16" s="290"/>
    </row>
    <row r="17" spans="1:49" s="66" customFormat="1" ht="60" customHeight="1" thickTop="1" thickBot="1" x14ac:dyDescent="0.2">
      <c r="K17" s="276"/>
      <c r="L17" s="276"/>
      <c r="M17" s="276"/>
      <c r="N17" s="276"/>
      <c r="O17" s="276"/>
      <c r="P17" s="276"/>
    </row>
    <row r="18" spans="1:49" s="66" customFormat="1" ht="69.95" customHeight="1" thickBot="1" x14ac:dyDescent="0.2">
      <c r="B18" s="12" t="s">
        <v>153</v>
      </c>
      <c r="C18" s="11"/>
      <c r="F18" s="370" t="s">
        <v>166</v>
      </c>
      <c r="G18" s="370"/>
      <c r="H18" s="370"/>
      <c r="I18" s="370"/>
      <c r="J18" s="291"/>
      <c r="K18" s="10" t="s">
        <v>42</v>
      </c>
      <c r="L18" s="9" t="s">
        <v>41</v>
      </c>
      <c r="M18" s="8" t="s">
        <v>40</v>
      </c>
      <c r="N18" s="210" t="s">
        <v>39</v>
      </c>
      <c r="O18" s="208" t="s">
        <v>117</v>
      </c>
      <c r="P18" s="209" t="s">
        <v>171</v>
      </c>
      <c r="Q18" s="292"/>
      <c r="AT18" s="276"/>
      <c r="AU18" s="276"/>
      <c r="AV18" s="276"/>
    </row>
    <row r="19" spans="1:49" s="293" customFormat="1" ht="48" customHeight="1" x14ac:dyDescent="0.15">
      <c r="B19" s="154" t="s">
        <v>109</v>
      </c>
      <c r="C19" s="154" t="s">
        <v>111</v>
      </c>
      <c r="D19" s="371" t="s">
        <v>113</v>
      </c>
      <c r="E19" s="372"/>
      <c r="F19" s="373" t="s">
        <v>38</v>
      </c>
      <c r="G19" s="374"/>
      <c r="H19" s="374"/>
      <c r="I19" s="375"/>
      <c r="J19" s="371" t="s">
        <v>37</v>
      </c>
      <c r="K19" s="372"/>
      <c r="L19" s="376" t="s">
        <v>36</v>
      </c>
      <c r="M19" s="377"/>
      <c r="N19" s="377"/>
      <c r="O19" s="378"/>
      <c r="P19" s="379" t="s">
        <v>146</v>
      </c>
      <c r="Q19" s="380"/>
      <c r="R19" s="380"/>
      <c r="S19" s="380"/>
      <c r="T19" s="381"/>
      <c r="U19" s="413" t="s">
        <v>150</v>
      </c>
      <c r="V19" s="414"/>
      <c r="W19" s="414"/>
      <c r="X19" s="414"/>
      <c r="Y19" s="414"/>
      <c r="Z19" s="415"/>
      <c r="AA19" s="329" t="s">
        <v>179</v>
      </c>
      <c r="AB19" s="329"/>
      <c r="AC19" s="329"/>
      <c r="AD19" s="329"/>
      <c r="AE19" s="329"/>
      <c r="AF19" s="329"/>
      <c r="AG19" s="329"/>
      <c r="AH19" s="329"/>
      <c r="AI19" s="329"/>
      <c r="AJ19" s="329"/>
      <c r="AK19" s="329"/>
      <c r="AL19" s="329"/>
      <c r="AM19" s="329"/>
      <c r="AN19" s="329"/>
      <c r="AO19" s="329"/>
      <c r="AP19" s="330"/>
      <c r="AQ19" s="331" t="s">
        <v>149</v>
      </c>
      <c r="AR19" s="332"/>
      <c r="AS19" s="333"/>
      <c r="AT19" s="399" t="s">
        <v>228</v>
      </c>
      <c r="AU19" s="400"/>
      <c r="AV19" s="212" t="s">
        <v>173</v>
      </c>
      <c r="AW19" s="294"/>
    </row>
    <row r="20" spans="1:49" s="67" customFormat="1" ht="30" customHeight="1" x14ac:dyDescent="0.15">
      <c r="B20" s="360" t="s">
        <v>110</v>
      </c>
      <c r="C20" s="360" t="s">
        <v>112</v>
      </c>
      <c r="D20" s="362" t="s">
        <v>35</v>
      </c>
      <c r="E20" s="364" t="s">
        <v>34</v>
      </c>
      <c r="F20" s="366" t="s">
        <v>33</v>
      </c>
      <c r="G20" s="334" t="s">
        <v>32</v>
      </c>
      <c r="H20" s="334" t="s">
        <v>31</v>
      </c>
      <c r="I20" s="336" t="s">
        <v>30</v>
      </c>
      <c r="J20" s="338" t="s">
        <v>172</v>
      </c>
      <c r="K20" s="340" t="s">
        <v>135</v>
      </c>
      <c r="L20" s="342" t="s">
        <v>145</v>
      </c>
      <c r="M20" s="384" t="s">
        <v>136</v>
      </c>
      <c r="N20" s="348" t="s">
        <v>137</v>
      </c>
      <c r="O20" s="350" t="s">
        <v>138</v>
      </c>
      <c r="P20" s="352" t="s">
        <v>139</v>
      </c>
      <c r="Q20" s="386" t="s">
        <v>140</v>
      </c>
      <c r="R20" s="388" t="s">
        <v>119</v>
      </c>
      <c r="S20" s="389"/>
      <c r="T20" s="390"/>
      <c r="U20" s="354" t="s">
        <v>122</v>
      </c>
      <c r="V20" s="355"/>
      <c r="W20" s="355"/>
      <c r="X20" s="355"/>
      <c r="Y20" s="355"/>
      <c r="Z20" s="356"/>
      <c r="AA20" s="321" t="s">
        <v>128</v>
      </c>
      <c r="AB20" s="321"/>
      <c r="AC20" s="321"/>
      <c r="AD20" s="183" t="s">
        <v>127</v>
      </c>
      <c r="AE20" s="321" t="s">
        <v>129</v>
      </c>
      <c r="AF20" s="321"/>
      <c r="AG20" s="321"/>
      <c r="AH20" s="184" t="s">
        <v>127</v>
      </c>
      <c r="AI20" s="344" t="s">
        <v>130</v>
      </c>
      <c r="AJ20" s="321"/>
      <c r="AK20" s="321"/>
      <c r="AL20" s="185" t="s">
        <v>127</v>
      </c>
      <c r="AM20" s="321" t="s">
        <v>131</v>
      </c>
      <c r="AN20" s="321"/>
      <c r="AO20" s="321"/>
      <c r="AP20" s="185" t="s">
        <v>127</v>
      </c>
      <c r="AQ20" s="345" t="s">
        <v>141</v>
      </c>
      <c r="AR20" s="317" t="s">
        <v>144</v>
      </c>
      <c r="AS20" s="319" t="s">
        <v>134</v>
      </c>
      <c r="AT20" s="325" t="s">
        <v>29</v>
      </c>
      <c r="AU20" s="327" t="s">
        <v>177</v>
      </c>
      <c r="AV20" s="213" t="s">
        <v>152</v>
      </c>
      <c r="AW20" s="211"/>
    </row>
    <row r="21" spans="1:49" s="67" customFormat="1" ht="30" customHeight="1" x14ac:dyDescent="0.15">
      <c r="B21" s="360"/>
      <c r="C21" s="360"/>
      <c r="D21" s="362"/>
      <c r="E21" s="364"/>
      <c r="F21" s="366"/>
      <c r="G21" s="334"/>
      <c r="H21" s="334"/>
      <c r="I21" s="336"/>
      <c r="J21" s="338"/>
      <c r="K21" s="341"/>
      <c r="L21" s="343"/>
      <c r="M21" s="385"/>
      <c r="N21" s="349"/>
      <c r="O21" s="351"/>
      <c r="P21" s="353"/>
      <c r="Q21" s="387"/>
      <c r="R21" s="176" t="s">
        <v>28</v>
      </c>
      <c r="S21" s="178" t="s">
        <v>120</v>
      </c>
      <c r="T21" s="180" t="s">
        <v>121</v>
      </c>
      <c r="U21" s="7"/>
      <c r="V21" s="357" t="s">
        <v>147</v>
      </c>
      <c r="W21" s="358"/>
      <c r="X21" s="359"/>
      <c r="Y21" s="317" t="s">
        <v>124</v>
      </c>
      <c r="Z21" s="319" t="s">
        <v>123</v>
      </c>
      <c r="AA21" s="189" t="s">
        <v>108</v>
      </c>
      <c r="AB21" s="190" t="s">
        <v>107</v>
      </c>
      <c r="AC21" s="190" t="s">
        <v>106</v>
      </c>
      <c r="AD21" s="191" t="s">
        <v>27</v>
      </c>
      <c r="AE21" s="192" t="s">
        <v>105</v>
      </c>
      <c r="AF21" s="190" t="s">
        <v>104</v>
      </c>
      <c r="AG21" s="190" t="s">
        <v>103</v>
      </c>
      <c r="AH21" s="193" t="s">
        <v>26</v>
      </c>
      <c r="AI21" s="189" t="s">
        <v>25</v>
      </c>
      <c r="AJ21" s="190" t="s">
        <v>24</v>
      </c>
      <c r="AK21" s="190" t="s">
        <v>23</v>
      </c>
      <c r="AL21" s="194" t="s">
        <v>22</v>
      </c>
      <c r="AM21" s="192" t="s">
        <v>100</v>
      </c>
      <c r="AN21" s="190" t="s">
        <v>101</v>
      </c>
      <c r="AO21" s="190" t="s">
        <v>102</v>
      </c>
      <c r="AP21" s="194" t="s">
        <v>21</v>
      </c>
      <c r="AQ21" s="346"/>
      <c r="AR21" s="347"/>
      <c r="AS21" s="324"/>
      <c r="AT21" s="326"/>
      <c r="AU21" s="328"/>
      <c r="AV21" s="322" t="s">
        <v>218</v>
      </c>
    </row>
    <row r="22" spans="1:49" s="67" customFormat="1" ht="30" customHeight="1" x14ac:dyDescent="0.15">
      <c r="B22" s="361"/>
      <c r="C22" s="361"/>
      <c r="D22" s="363"/>
      <c r="E22" s="365"/>
      <c r="F22" s="367"/>
      <c r="G22" s="335"/>
      <c r="H22" s="335"/>
      <c r="I22" s="337"/>
      <c r="J22" s="339"/>
      <c r="K22" s="155" t="s">
        <v>114</v>
      </c>
      <c r="L22" s="6" t="s">
        <v>115</v>
      </c>
      <c r="M22" s="5" t="s">
        <v>116</v>
      </c>
      <c r="N22" s="5" t="s">
        <v>20</v>
      </c>
      <c r="O22" s="65" t="s">
        <v>116</v>
      </c>
      <c r="P22" s="61" t="s">
        <v>116</v>
      </c>
      <c r="Q22" s="62" t="s">
        <v>116</v>
      </c>
      <c r="R22" s="177" t="s">
        <v>118</v>
      </c>
      <c r="S22" s="179" t="s">
        <v>118</v>
      </c>
      <c r="T22" s="181" t="s">
        <v>118</v>
      </c>
      <c r="U22" s="4"/>
      <c r="V22" s="195" t="s">
        <v>148</v>
      </c>
      <c r="W22" s="196" t="s">
        <v>19</v>
      </c>
      <c r="X22" s="196" t="s">
        <v>18</v>
      </c>
      <c r="Y22" s="318"/>
      <c r="Z22" s="320"/>
      <c r="AA22" s="72" t="str">
        <f>AD20</f>
        <v>必要見込額</v>
      </c>
      <c r="AB22" s="68" t="str">
        <f>AD20</f>
        <v>必要見込額</v>
      </c>
      <c r="AC22" s="69" t="str">
        <f>AD20</f>
        <v>必要見込額</v>
      </c>
      <c r="AD22" s="70" t="str">
        <f>IF(AD20="必要見込額",AD20,AD20&amp;"（①）")</f>
        <v>必要見込額</v>
      </c>
      <c r="AE22" s="68" t="str">
        <f>AH20</f>
        <v>必要見込額</v>
      </c>
      <c r="AF22" s="68" t="str">
        <f>AH20</f>
        <v>必要見込額</v>
      </c>
      <c r="AG22" s="69" t="str">
        <f>AH20</f>
        <v>必要見込額</v>
      </c>
      <c r="AH22" s="71" t="str">
        <f>IF(AH20="必要見込額",AH20,AH20&amp;"（②）")</f>
        <v>必要見込額</v>
      </c>
      <c r="AI22" s="72" t="str">
        <f>AL20</f>
        <v>必要見込額</v>
      </c>
      <c r="AJ22" s="68" t="str">
        <f>AL20</f>
        <v>必要見込額</v>
      </c>
      <c r="AK22" s="69" t="str">
        <f>AL20</f>
        <v>必要見込額</v>
      </c>
      <c r="AL22" s="70" t="str">
        <f>IF(AL20="必要見込額",AL20,AL20&amp;"（③）")</f>
        <v>必要見込額</v>
      </c>
      <c r="AM22" s="68" t="str">
        <f>AP20</f>
        <v>必要見込額</v>
      </c>
      <c r="AN22" s="68" t="str">
        <f>AP20</f>
        <v>必要見込額</v>
      </c>
      <c r="AO22" s="69" t="str">
        <f>AP20</f>
        <v>必要見込額</v>
      </c>
      <c r="AP22" s="70" t="str">
        <f>IF(AP20="必要見込額",AP20,AP20&amp;"（④）")</f>
        <v>必要見込額</v>
      </c>
      <c r="AQ22" s="182" t="s">
        <v>142</v>
      </c>
      <c r="AR22" s="273" t="s">
        <v>133</v>
      </c>
      <c r="AS22" s="274" t="s">
        <v>143</v>
      </c>
      <c r="AT22" s="326"/>
      <c r="AU22" s="328"/>
      <c r="AV22" s="323"/>
    </row>
    <row r="23" spans="1:49" s="66" customFormat="1" ht="30" customHeight="1" thickBot="1" x14ac:dyDescent="0.2">
      <c r="A23" s="64" t="s">
        <v>17</v>
      </c>
      <c r="B23" s="3" t="s">
        <v>8</v>
      </c>
      <c r="C23" s="73" t="s">
        <v>10</v>
      </c>
      <c r="D23" s="74" t="s">
        <v>11</v>
      </c>
      <c r="E23" s="75" t="s">
        <v>12</v>
      </c>
      <c r="F23" s="76" t="s">
        <v>10</v>
      </c>
      <c r="G23" s="77" t="s">
        <v>10</v>
      </c>
      <c r="H23" s="78" t="s">
        <v>12</v>
      </c>
      <c r="I23" s="79" t="s">
        <v>12</v>
      </c>
      <c r="J23" s="2" t="s">
        <v>8</v>
      </c>
      <c r="K23" s="80" t="s">
        <v>10</v>
      </c>
      <c r="L23" s="74" t="s">
        <v>16</v>
      </c>
      <c r="M23" s="78" t="s">
        <v>15</v>
      </c>
      <c r="N23" s="80" t="s">
        <v>10</v>
      </c>
      <c r="O23" s="75" t="s">
        <v>15</v>
      </c>
      <c r="P23" s="81" t="s">
        <v>14</v>
      </c>
      <c r="Q23" s="82" t="s">
        <v>13</v>
      </c>
      <c r="R23" s="80" t="s">
        <v>10</v>
      </c>
      <c r="S23" s="78" t="s">
        <v>11</v>
      </c>
      <c r="T23" s="75" t="s">
        <v>11</v>
      </c>
      <c r="U23" s="76" t="s">
        <v>10</v>
      </c>
      <c r="V23" s="77" t="s">
        <v>10</v>
      </c>
      <c r="W23" s="78" t="s">
        <v>11</v>
      </c>
      <c r="X23" s="78" t="s">
        <v>9</v>
      </c>
      <c r="Y23" s="78" t="s">
        <v>11</v>
      </c>
      <c r="Z23" s="83" t="s">
        <v>10</v>
      </c>
      <c r="AA23" s="84" t="s">
        <v>11</v>
      </c>
      <c r="AB23" s="84" t="s">
        <v>9</v>
      </c>
      <c r="AC23" s="78" t="s">
        <v>9</v>
      </c>
      <c r="AD23" s="85" t="s">
        <v>10</v>
      </c>
      <c r="AE23" s="84" t="s">
        <v>9</v>
      </c>
      <c r="AF23" s="84" t="s">
        <v>9</v>
      </c>
      <c r="AG23" s="78" t="s">
        <v>9</v>
      </c>
      <c r="AH23" s="80" t="s">
        <v>10</v>
      </c>
      <c r="AI23" s="74" t="s">
        <v>9</v>
      </c>
      <c r="AJ23" s="84" t="s">
        <v>9</v>
      </c>
      <c r="AK23" s="78" t="s">
        <v>9</v>
      </c>
      <c r="AL23" s="85" t="s">
        <v>10</v>
      </c>
      <c r="AM23" s="84" t="s">
        <v>9</v>
      </c>
      <c r="AN23" s="84" t="s">
        <v>9</v>
      </c>
      <c r="AO23" s="78" t="s">
        <v>9</v>
      </c>
      <c r="AP23" s="85" t="s">
        <v>10</v>
      </c>
      <c r="AQ23" s="76" t="s">
        <v>10</v>
      </c>
      <c r="AR23" s="77" t="s">
        <v>10</v>
      </c>
      <c r="AS23" s="85" t="s">
        <v>10</v>
      </c>
      <c r="AT23" s="1" t="s">
        <v>8</v>
      </c>
      <c r="AU23" s="214" t="s">
        <v>8</v>
      </c>
      <c r="AV23" s="86" t="s">
        <v>7</v>
      </c>
    </row>
    <row r="24" spans="1:49" s="66" customFormat="1" ht="36" customHeight="1" thickTop="1" x14ac:dyDescent="0.15">
      <c r="A24" s="87">
        <v>1</v>
      </c>
      <c r="B24" s="160" t="s">
        <v>6</v>
      </c>
      <c r="C24" s="161" t="str">
        <f t="shared" ref="C24:C43" si="1">IF(D24&lt;&gt;"",IF(LEFT(D24,4)*1=$C$1,"新規",IF(LEFT(D24,4)*1&lt;$C$1,"継続","")),"")</f>
        <v>継続</v>
      </c>
      <c r="D24" s="262">
        <v>202200001</v>
      </c>
      <c r="E24" s="162" t="s">
        <v>183</v>
      </c>
      <c r="F24" s="91">
        <f t="shared" ref="F24:F43" si="2">IF(D24&lt;&gt;"",$C$8,"")</f>
        <v>99999</v>
      </c>
      <c r="G24" s="163" t="str">
        <f t="shared" ref="G24:G43" si="3">IF(D24&lt;&gt;"",$E$8,"")</f>
        <v>日本学術振興大学</v>
      </c>
      <c r="H24" s="164" t="s">
        <v>196</v>
      </c>
      <c r="I24" s="165" t="s">
        <v>197</v>
      </c>
      <c r="J24" s="166" t="s">
        <v>72</v>
      </c>
      <c r="K24" s="167" cm="1">
        <f t="array" ref="K24">_xlfn.IFS(B24&lt;&gt;"雇用","",J24="PD",362000,J24="RPD",362000,J24="CPD",446000)</f>
        <v>362000</v>
      </c>
      <c r="L24" s="156">
        <v>44652</v>
      </c>
      <c r="M24" s="157">
        <v>45747</v>
      </c>
      <c r="N24" s="158">
        <f>IF(B24="雇用",IF(OR(J24="PD",J24="RPD"),36,60),"")</f>
        <v>36</v>
      </c>
      <c r="O24" s="159">
        <v>45930</v>
      </c>
      <c r="P24" s="168">
        <v>45200</v>
      </c>
      <c r="Q24" s="169">
        <v>45930</v>
      </c>
      <c r="R24" s="170">
        <f>IFERROR(IF(P24&lt;&gt;"",DATEDIF(P24,Q24,"m")+1,""),"")</f>
        <v>24</v>
      </c>
      <c r="S24" s="171">
        <v>6</v>
      </c>
      <c r="T24" s="172">
        <v>0</v>
      </c>
      <c r="U24" s="173" cm="1">
        <f t="array" ref="U24">IF(J24&lt;&gt;"",IF(B24="雇用",_xlfn.IFS(J24="PD",K24*36,J24="RPD",K24*36,J24="CPD",362000*6+446000*54),""),"")</f>
        <v>13032000</v>
      </c>
      <c r="V24" s="112">
        <f>IF(B24="雇用",SUM(W24:X24),"")</f>
        <v>10860000</v>
      </c>
      <c r="W24" s="110">
        <v>4344000</v>
      </c>
      <c r="X24" s="110">
        <v>6516000</v>
      </c>
      <c r="Y24" s="110">
        <v>2172000</v>
      </c>
      <c r="Z24" s="111">
        <f t="shared" ref="Z24:Z43" si="4">IFERROR(U24-(V24+Y24),"")</f>
        <v>0</v>
      </c>
      <c r="AA24" s="174">
        <v>362000</v>
      </c>
      <c r="AB24" s="110">
        <v>362000</v>
      </c>
      <c r="AC24" s="110">
        <v>362000</v>
      </c>
      <c r="AD24" s="111">
        <f t="shared" ref="AD24:AD43" si="5">IF(AND(AA24="",AB24="",AC24=""),"",SUM(AA24:AC24))</f>
        <v>1086000</v>
      </c>
      <c r="AE24" s="174">
        <v>362000</v>
      </c>
      <c r="AF24" s="110">
        <v>362000</v>
      </c>
      <c r="AG24" s="110">
        <v>362000</v>
      </c>
      <c r="AH24" s="175">
        <f t="shared" ref="AH24:AH43" si="6">IF(AND(AE24="",AF24="",AG24=""),"",SUM(AE24:AG24))</f>
        <v>1086000</v>
      </c>
      <c r="AI24" s="109"/>
      <c r="AJ24" s="110"/>
      <c r="AK24" s="110"/>
      <c r="AL24" s="111" t="str">
        <f t="shared" ref="AL24:AL43" si="7">IF(AND(AI24="",AJ24="",AK24=""),"",SUM(AI24:AK24))</f>
        <v/>
      </c>
      <c r="AM24" s="174"/>
      <c r="AN24" s="110"/>
      <c r="AO24" s="110"/>
      <c r="AP24" s="112" t="str">
        <f>IF(AND(AM24="",AN24="",AO24=""),"",SUM(AM24:AO24))</f>
        <v/>
      </c>
      <c r="AQ24" s="173">
        <f>IF(B24="雇用",IF(AND($AD$20="実績額",AD24&lt;&gt;""),AD24,0)+IF(AND($AH$20="実績額",AH24&lt;&gt;""),AH24,0)+IF(AND($AL$20="実績額",AL24&lt;&gt;""),AL24,0)+IF(AND($AP$20="実績額",AP24&lt;&gt;""),AP24,0),"")</f>
        <v>0</v>
      </c>
      <c r="AR24" s="112">
        <f t="shared" ref="AR24:AR26" si="8">IFERROR(Y24-AQ24,"")</f>
        <v>2172000</v>
      </c>
      <c r="AS24" s="111">
        <f>IFERROR(IF(OR(AT24="採用終了",AT24="機関変更（転出）",AT24="採用内定辞退"), "", Z24+AR24),"")</f>
        <v>2172000</v>
      </c>
      <c r="AT24" s="215" t="s">
        <v>202</v>
      </c>
      <c r="AU24" s="216"/>
      <c r="AV24" s="197"/>
    </row>
    <row r="25" spans="1:49" s="66" customFormat="1" ht="36" customHeight="1" x14ac:dyDescent="0.15">
      <c r="A25" s="87">
        <f t="shared" ref="A25:A42" si="9">A24+1</f>
        <v>2</v>
      </c>
      <c r="B25" s="113" t="s">
        <v>6</v>
      </c>
      <c r="C25" s="89" t="str">
        <f t="shared" si="1"/>
        <v>継続</v>
      </c>
      <c r="D25" s="263">
        <v>202300001</v>
      </c>
      <c r="E25" s="90" t="s">
        <v>184</v>
      </c>
      <c r="F25" s="114">
        <f t="shared" si="2"/>
        <v>99999</v>
      </c>
      <c r="G25" s="92" t="str">
        <f t="shared" si="3"/>
        <v>日本学術振興大学</v>
      </c>
      <c r="H25" s="115" t="s">
        <v>196</v>
      </c>
      <c r="I25" s="116" t="s">
        <v>197</v>
      </c>
      <c r="J25" s="117" t="s">
        <v>72</v>
      </c>
      <c r="K25" s="96" cm="1">
        <f t="array" ref="K25">_xlfn.IFS(B25&lt;&gt;"雇用","",J25="PD",362000,J25="RPD",362000,J25="CPD",446000)</f>
        <v>362000</v>
      </c>
      <c r="L25" s="97">
        <v>45017</v>
      </c>
      <c r="M25" s="97">
        <v>46112</v>
      </c>
      <c r="N25" s="63">
        <f t="shared" ref="N25:N43" si="10">IF(B25="雇用",IF(OR(J25="PD",J25="RPD"),36,60),"")</f>
        <v>36</v>
      </c>
      <c r="O25" s="97">
        <v>46112</v>
      </c>
      <c r="P25" s="98">
        <v>45200</v>
      </c>
      <c r="Q25" s="99">
        <v>46112</v>
      </c>
      <c r="R25" s="118">
        <f t="shared" ref="R25:R43" si="11">IFERROR(IF(P25&lt;&gt;"",DATEDIF(P25,Q25,"m")+1,""),"")</f>
        <v>30</v>
      </c>
      <c r="S25" s="119">
        <v>12</v>
      </c>
      <c r="T25" s="120">
        <v>0</v>
      </c>
      <c r="U25" s="103" cm="1">
        <f t="array" ref="U25">IF(J25&lt;&gt;"",IF(B25="雇用",_xlfn.IFS(J25="PD",K25*36,J25="RPD",K25*36,J25="CPD",362000*6+446000*54),""),"")</f>
        <v>13032000</v>
      </c>
      <c r="V25" s="104">
        <f t="shared" ref="V25:V43" si="12">IF(B25="雇用",SUM(W25:X25),"")</f>
        <v>8688000</v>
      </c>
      <c r="W25" s="105">
        <v>2172000</v>
      </c>
      <c r="X25" s="105">
        <v>6516000</v>
      </c>
      <c r="Y25" s="105">
        <v>4344000</v>
      </c>
      <c r="Z25" s="106">
        <f t="shared" si="4"/>
        <v>0</v>
      </c>
      <c r="AA25" s="107">
        <v>362000</v>
      </c>
      <c r="AB25" s="105">
        <v>362000</v>
      </c>
      <c r="AC25" s="105">
        <v>362000</v>
      </c>
      <c r="AD25" s="106">
        <f t="shared" si="5"/>
        <v>1086000</v>
      </c>
      <c r="AE25" s="107">
        <v>362000</v>
      </c>
      <c r="AF25" s="105">
        <v>362000</v>
      </c>
      <c r="AG25" s="105">
        <v>362000</v>
      </c>
      <c r="AH25" s="108">
        <f t="shared" si="6"/>
        <v>1086000</v>
      </c>
      <c r="AI25" s="121">
        <v>362000</v>
      </c>
      <c r="AJ25" s="105">
        <v>362000</v>
      </c>
      <c r="AK25" s="105">
        <v>362000</v>
      </c>
      <c r="AL25" s="106">
        <f t="shared" si="7"/>
        <v>1086000</v>
      </c>
      <c r="AM25" s="107">
        <v>362000</v>
      </c>
      <c r="AN25" s="105">
        <v>362000</v>
      </c>
      <c r="AO25" s="105">
        <v>362000</v>
      </c>
      <c r="AP25" s="104">
        <f t="shared" ref="AP25:AP43" si="13">IF(AND(AM25="",AN25="",AO25=""),"",SUM(AM25:AO25))</f>
        <v>1086000</v>
      </c>
      <c r="AQ25" s="122">
        <f t="shared" ref="AQ25:AQ43" si="14">IF(B25="雇用",IF(AND($AD$20="実績額",AD25&lt;&gt;""),AD25,0)+IF(AND($AH$20="実績額",AH25&lt;&gt;""),AH25,0)+IF(AND($AL$20="実績額",AL25&lt;&gt;""),AL25,0)+IF(AND($AP$20="実績額",AP25&lt;&gt;""),AP25,0),"")</f>
        <v>0</v>
      </c>
      <c r="AR25" s="123">
        <f t="shared" si="8"/>
        <v>4344000</v>
      </c>
      <c r="AS25" s="124">
        <f t="shared" ref="AS25:AS26" si="15">IFERROR(IF(OR(AT25="採用終了",AT25="機関変更（転出）",AT25="採用内定辞退"), "", Z25+AR25),"")</f>
        <v>4344000</v>
      </c>
      <c r="AT25" s="217" t="s">
        <v>202</v>
      </c>
      <c r="AU25" s="218"/>
      <c r="AV25" s="198"/>
    </row>
    <row r="26" spans="1:49" s="66" customFormat="1" ht="36" customHeight="1" x14ac:dyDescent="0.15">
      <c r="A26" s="87">
        <f t="shared" si="9"/>
        <v>3</v>
      </c>
      <c r="B26" s="113" t="s">
        <v>6</v>
      </c>
      <c r="C26" s="89" t="str">
        <f t="shared" si="1"/>
        <v>継続</v>
      </c>
      <c r="D26" s="263">
        <v>202300002</v>
      </c>
      <c r="E26" s="116" t="s">
        <v>185</v>
      </c>
      <c r="F26" s="114">
        <f t="shared" si="2"/>
        <v>99999</v>
      </c>
      <c r="G26" s="92" t="str">
        <f t="shared" si="3"/>
        <v>日本学術振興大学</v>
      </c>
      <c r="H26" s="115" t="s">
        <v>198</v>
      </c>
      <c r="I26" s="116" t="s">
        <v>199</v>
      </c>
      <c r="J26" s="117" t="s">
        <v>1</v>
      </c>
      <c r="K26" s="96" cm="1">
        <f t="array" ref="K26">_xlfn.IFS(B26&lt;&gt;"雇用","",J26="PD",362000,J26="RPD",362000,J26="CPD",446000)</f>
        <v>446000</v>
      </c>
      <c r="L26" s="97">
        <v>45017</v>
      </c>
      <c r="M26" s="97">
        <v>46843</v>
      </c>
      <c r="N26" s="63">
        <f t="shared" si="10"/>
        <v>60</v>
      </c>
      <c r="O26" s="97">
        <v>46843</v>
      </c>
      <c r="P26" s="98">
        <v>45200</v>
      </c>
      <c r="Q26" s="99">
        <v>46843</v>
      </c>
      <c r="R26" s="118">
        <f t="shared" si="11"/>
        <v>54</v>
      </c>
      <c r="S26" s="119">
        <v>12</v>
      </c>
      <c r="T26" s="120">
        <v>24</v>
      </c>
      <c r="U26" s="103" cm="1">
        <f t="array" ref="U26">IF(J26&lt;&gt;"",IF(B26="雇用",_xlfn.IFS(J26="PD",K26*36,J26="RPD",K26*36,J26="CPD",362000*6+446000*54),""),"")</f>
        <v>26256000</v>
      </c>
      <c r="V26" s="104">
        <f t="shared" si="12"/>
        <v>10200000</v>
      </c>
      <c r="W26" s="105">
        <v>2172000</v>
      </c>
      <c r="X26" s="105">
        <v>8028000</v>
      </c>
      <c r="Y26" s="105">
        <v>5352000</v>
      </c>
      <c r="Z26" s="106">
        <f t="shared" si="4"/>
        <v>10704000</v>
      </c>
      <c r="AA26" s="107">
        <v>446000</v>
      </c>
      <c r="AB26" s="105">
        <v>446000</v>
      </c>
      <c r="AC26" s="105">
        <v>446000</v>
      </c>
      <c r="AD26" s="106">
        <f t="shared" si="5"/>
        <v>1338000</v>
      </c>
      <c r="AE26" s="107">
        <v>446000</v>
      </c>
      <c r="AF26" s="105">
        <v>446000</v>
      </c>
      <c r="AG26" s="105">
        <v>446000</v>
      </c>
      <c r="AH26" s="108">
        <f t="shared" si="6"/>
        <v>1338000</v>
      </c>
      <c r="AI26" s="121">
        <v>446000</v>
      </c>
      <c r="AJ26" s="105">
        <v>446000</v>
      </c>
      <c r="AK26" s="105">
        <v>446000</v>
      </c>
      <c r="AL26" s="106">
        <f t="shared" si="7"/>
        <v>1338000</v>
      </c>
      <c r="AM26" s="107">
        <v>446000</v>
      </c>
      <c r="AN26" s="105">
        <v>446000</v>
      </c>
      <c r="AO26" s="105">
        <v>446000</v>
      </c>
      <c r="AP26" s="104">
        <f t="shared" si="13"/>
        <v>1338000</v>
      </c>
      <c r="AQ26" s="122">
        <f t="shared" si="14"/>
        <v>0</v>
      </c>
      <c r="AR26" s="123">
        <f t="shared" si="8"/>
        <v>5352000</v>
      </c>
      <c r="AS26" s="124">
        <f t="shared" si="15"/>
        <v>16056000</v>
      </c>
      <c r="AT26" s="217" t="s">
        <v>202</v>
      </c>
      <c r="AU26" s="218"/>
      <c r="AV26" s="198"/>
    </row>
    <row r="27" spans="1:49" s="66" customFormat="1" ht="36" customHeight="1" x14ac:dyDescent="0.15">
      <c r="A27" s="87">
        <f t="shared" si="9"/>
        <v>4</v>
      </c>
      <c r="B27" s="113" t="s">
        <v>6</v>
      </c>
      <c r="C27" s="89" t="str">
        <f t="shared" si="1"/>
        <v>継続</v>
      </c>
      <c r="D27" s="263">
        <v>202400001</v>
      </c>
      <c r="E27" s="125" t="s">
        <v>186</v>
      </c>
      <c r="F27" s="114">
        <f t="shared" si="2"/>
        <v>99999</v>
      </c>
      <c r="G27" s="92" t="str">
        <f t="shared" si="3"/>
        <v>日本学術振興大学</v>
      </c>
      <c r="H27" s="115" t="s">
        <v>198</v>
      </c>
      <c r="I27" s="116" t="s">
        <v>197</v>
      </c>
      <c r="J27" s="117" t="s">
        <v>72</v>
      </c>
      <c r="K27" s="96" cm="1">
        <f t="array" ref="K27">_xlfn.IFS(B27&lt;&gt;"雇用","",J27="PD",362000,J27="RPD",362000,J27="CPD",446000)</f>
        <v>362000</v>
      </c>
      <c r="L27" s="126">
        <v>45383</v>
      </c>
      <c r="M27" s="97">
        <v>46477</v>
      </c>
      <c r="N27" s="63">
        <f t="shared" si="10"/>
        <v>36</v>
      </c>
      <c r="O27" s="97">
        <v>46477</v>
      </c>
      <c r="P27" s="127">
        <v>45748</v>
      </c>
      <c r="Q27" s="97">
        <v>46477</v>
      </c>
      <c r="R27" s="118">
        <f t="shared" si="11"/>
        <v>24</v>
      </c>
      <c r="S27" s="119">
        <v>12</v>
      </c>
      <c r="T27" s="120">
        <v>12</v>
      </c>
      <c r="U27" s="103" cm="1">
        <f t="array" ref="U27">IF(J27&lt;&gt;"",IF(B27="雇用",_xlfn.IFS(J27="PD",K27*36,J27="RPD",K27*36,J27="CPD",362000*6+446000*54),""),"")</f>
        <v>13032000</v>
      </c>
      <c r="V27" s="104">
        <f t="shared" si="12"/>
        <v>4344000</v>
      </c>
      <c r="W27" s="105">
        <v>4344000</v>
      </c>
      <c r="X27" s="105">
        <v>0</v>
      </c>
      <c r="Y27" s="105">
        <v>4344000</v>
      </c>
      <c r="Z27" s="106">
        <f t="shared" si="4"/>
        <v>4344000</v>
      </c>
      <c r="AA27" s="107">
        <v>362000</v>
      </c>
      <c r="AB27" s="105">
        <v>362000</v>
      </c>
      <c r="AC27" s="105">
        <v>362000</v>
      </c>
      <c r="AD27" s="106">
        <f t="shared" si="5"/>
        <v>1086000</v>
      </c>
      <c r="AE27" s="107">
        <v>362000</v>
      </c>
      <c r="AF27" s="105">
        <v>362000</v>
      </c>
      <c r="AG27" s="105">
        <v>362000</v>
      </c>
      <c r="AH27" s="108">
        <f t="shared" si="6"/>
        <v>1086000</v>
      </c>
      <c r="AI27" s="121">
        <v>362000</v>
      </c>
      <c r="AJ27" s="105">
        <v>362000</v>
      </c>
      <c r="AK27" s="105">
        <v>362000</v>
      </c>
      <c r="AL27" s="106">
        <f t="shared" si="7"/>
        <v>1086000</v>
      </c>
      <c r="AM27" s="107">
        <v>362000</v>
      </c>
      <c r="AN27" s="105">
        <v>362000</v>
      </c>
      <c r="AO27" s="105">
        <v>362000</v>
      </c>
      <c r="AP27" s="104">
        <f t="shared" si="13"/>
        <v>1086000</v>
      </c>
      <c r="AQ27" s="122">
        <f t="shared" si="14"/>
        <v>0</v>
      </c>
      <c r="AR27" s="123">
        <f>IFERROR(Y27-AQ27,"")</f>
        <v>4344000</v>
      </c>
      <c r="AS27" s="124">
        <f>IFERROR(IF(OR(AT27="採用終了",AT27="機関変更（転出）",AT27="採用内定辞退"), "", Z27+AR27),"")</f>
        <v>8688000</v>
      </c>
      <c r="AT27" s="217" t="s">
        <v>202</v>
      </c>
      <c r="AU27" s="218"/>
      <c r="AV27" s="198"/>
    </row>
    <row r="28" spans="1:49" s="66" customFormat="1" ht="36" customHeight="1" x14ac:dyDescent="0.15">
      <c r="A28" s="87">
        <f t="shared" si="9"/>
        <v>5</v>
      </c>
      <c r="B28" s="113" t="s">
        <v>2</v>
      </c>
      <c r="C28" s="89" t="str">
        <f t="shared" si="1"/>
        <v>継続</v>
      </c>
      <c r="D28" s="264">
        <v>202400002</v>
      </c>
      <c r="E28" s="128" t="s">
        <v>187</v>
      </c>
      <c r="F28" s="114">
        <f t="shared" si="2"/>
        <v>99999</v>
      </c>
      <c r="G28" s="92" t="str">
        <f t="shared" si="3"/>
        <v>日本学術振興大学</v>
      </c>
      <c r="H28" s="115"/>
      <c r="I28" s="116"/>
      <c r="J28" s="117" t="s">
        <v>72</v>
      </c>
      <c r="K28" s="96" t="str" cm="1">
        <f t="array" ref="K28">_xlfn.IFS(B28&lt;&gt;"雇用","",J28="PD",362000,J28="RPD",362000,J28="CPD",446000)</f>
        <v/>
      </c>
      <c r="L28" s="126"/>
      <c r="M28" s="97"/>
      <c r="N28" s="63" t="str">
        <f t="shared" si="10"/>
        <v/>
      </c>
      <c r="O28" s="97"/>
      <c r="P28" s="127"/>
      <c r="Q28" s="97"/>
      <c r="R28" s="118" t="str">
        <f t="shared" si="11"/>
        <v/>
      </c>
      <c r="S28" s="119"/>
      <c r="T28" s="120"/>
      <c r="U28" s="103" t="str" cm="1">
        <f t="array" ref="U28">IF(J28&lt;&gt;"",IF(B28="雇用",_xlfn.IFS(J28="PD",K28*36,J28="RPD",K28*36,J28="CPD",362000*6+446000*54),""),"")</f>
        <v/>
      </c>
      <c r="V28" s="104" t="str">
        <f t="shared" si="12"/>
        <v/>
      </c>
      <c r="W28" s="105"/>
      <c r="X28" s="105"/>
      <c r="Y28" s="105"/>
      <c r="Z28" s="106" t="str">
        <f t="shared" si="4"/>
        <v/>
      </c>
      <c r="AA28" s="107"/>
      <c r="AB28" s="105"/>
      <c r="AC28" s="105"/>
      <c r="AD28" s="106" t="str">
        <f t="shared" si="5"/>
        <v/>
      </c>
      <c r="AE28" s="107"/>
      <c r="AF28" s="105"/>
      <c r="AG28" s="105"/>
      <c r="AH28" s="108" t="str">
        <f t="shared" si="6"/>
        <v/>
      </c>
      <c r="AI28" s="121"/>
      <c r="AJ28" s="105"/>
      <c r="AK28" s="105"/>
      <c r="AL28" s="106" t="str">
        <f t="shared" si="7"/>
        <v/>
      </c>
      <c r="AM28" s="107"/>
      <c r="AN28" s="105"/>
      <c r="AO28" s="105"/>
      <c r="AP28" s="104" t="str">
        <f t="shared" si="13"/>
        <v/>
      </c>
      <c r="AQ28" s="122" t="str">
        <f t="shared" si="14"/>
        <v/>
      </c>
      <c r="AR28" s="123" t="str">
        <f t="shared" ref="AR28:AR43" si="16">IFERROR(Y28-AQ28,"")</f>
        <v/>
      </c>
      <c r="AS28" s="124" t="str">
        <f t="shared" ref="AS28:AS43" si="17">IFERROR(IF(OR(AT28="採用終了",AT28="機関変更（転出）",AT28="採用内定辞退"), "", Z28+AR28),"")</f>
        <v/>
      </c>
      <c r="AT28" s="217" t="s">
        <v>0</v>
      </c>
      <c r="AU28" s="218"/>
      <c r="AV28" s="198"/>
    </row>
    <row r="29" spans="1:49" s="66" customFormat="1" ht="36" customHeight="1" x14ac:dyDescent="0.15">
      <c r="A29" s="87">
        <f t="shared" si="9"/>
        <v>6</v>
      </c>
      <c r="B29" s="113" t="s">
        <v>6</v>
      </c>
      <c r="C29" s="89" t="str">
        <f>IF(D29&lt;&gt;"",IF(LEFT(D29,4)*1=$C$1,"新規",IF(LEFT(D29,4)*1&lt;$C$1,"継続","")),"")</f>
        <v>継続</v>
      </c>
      <c r="D29" s="265">
        <v>202400003</v>
      </c>
      <c r="E29" s="129" t="s">
        <v>189</v>
      </c>
      <c r="F29" s="114">
        <f>IF(D29&lt;&gt;"",$C$8,"")</f>
        <v>99999</v>
      </c>
      <c r="G29" s="92" t="str">
        <f>IF(D29&lt;&gt;"",$E$8,"")</f>
        <v>日本学術振興大学</v>
      </c>
      <c r="H29" s="115" t="s">
        <v>198</v>
      </c>
      <c r="I29" s="116" t="s">
        <v>197</v>
      </c>
      <c r="J29" s="117" t="s">
        <v>72</v>
      </c>
      <c r="K29" s="96" cm="1">
        <f t="array" ref="K29">_xlfn.IFS(B29&lt;&gt;"雇用","",J29="PD",362000,J29="RPD",362000,J29="CPD",446000)</f>
        <v>362000</v>
      </c>
      <c r="L29" s="126">
        <v>45383</v>
      </c>
      <c r="M29" s="97">
        <v>46477</v>
      </c>
      <c r="N29" s="63">
        <f>IF(B29="雇用",IF(OR(J29="PD",J29="RPD"),36,60),"")</f>
        <v>36</v>
      </c>
      <c r="O29" s="97">
        <v>46477</v>
      </c>
      <c r="P29" s="127">
        <v>45383</v>
      </c>
      <c r="Q29" s="97">
        <v>46477</v>
      </c>
      <c r="R29" s="118">
        <f>IFERROR(IF(P29&lt;&gt;"",DATEDIF(P29,Q29,"m")+1,""),"")</f>
        <v>36</v>
      </c>
      <c r="S29" s="119">
        <v>12</v>
      </c>
      <c r="T29" s="120">
        <v>12</v>
      </c>
      <c r="U29" s="103" cm="1">
        <f t="array" ref="U29">IF(J29&lt;&gt;"",IF(B29="雇用",_xlfn.IFS(J29="PD",K29*36,J29="RPD",K29*36,J29="CPD",362000*6+446000*54),""),"")</f>
        <v>13032000</v>
      </c>
      <c r="V29" s="104">
        <f>IF(B29="雇用",SUM(W29:X29),"")</f>
        <v>4344000</v>
      </c>
      <c r="W29" s="105">
        <v>0</v>
      </c>
      <c r="X29" s="105">
        <v>4344000</v>
      </c>
      <c r="Y29" s="105">
        <v>4344000</v>
      </c>
      <c r="Z29" s="106">
        <f>IFERROR(U29-(V29+Y29),"")</f>
        <v>4344000</v>
      </c>
      <c r="AA29" s="107">
        <v>362000</v>
      </c>
      <c r="AB29" s="105">
        <v>362000</v>
      </c>
      <c r="AC29" s="105">
        <v>362000</v>
      </c>
      <c r="AD29" s="106">
        <f>IF(AND(AA29="",AB29="",AC29=""),"",SUM(AA29:AC29))</f>
        <v>1086000</v>
      </c>
      <c r="AE29" s="107">
        <v>362000</v>
      </c>
      <c r="AF29" s="105">
        <v>362000</v>
      </c>
      <c r="AG29" s="105">
        <v>362000</v>
      </c>
      <c r="AH29" s="108">
        <f>IF(AND(AE29="",AF29="",AG29=""),"",SUM(AE29:AG29))</f>
        <v>1086000</v>
      </c>
      <c r="AI29" s="121">
        <v>362000</v>
      </c>
      <c r="AJ29" s="105">
        <v>362000</v>
      </c>
      <c r="AK29" s="105">
        <v>362000</v>
      </c>
      <c r="AL29" s="106">
        <f>IF(AND(AI29="",AJ29="",AK29=""),"",SUM(AI29:AK29))</f>
        <v>1086000</v>
      </c>
      <c r="AM29" s="107">
        <v>362000</v>
      </c>
      <c r="AN29" s="105">
        <v>362000</v>
      </c>
      <c r="AO29" s="105">
        <v>362000</v>
      </c>
      <c r="AP29" s="104">
        <f>IF(AND(AM29="",AN29="",AO29=""),"",SUM(AM29:AO29))</f>
        <v>1086000</v>
      </c>
      <c r="AQ29" s="122">
        <f>IF(B29="雇用",IF(AND($AD$20="実績額",AD29&lt;&gt;""),AD29,0)+IF(AND($AH$20="実績額",AH29&lt;&gt;""),AH29,0)+IF(AND($AL$20="実績額",AL29&lt;&gt;""),AL29,0)+IF(AND($AP$20="実績額",AP29&lt;&gt;""),AP29,0),"")</f>
        <v>0</v>
      </c>
      <c r="AR29" s="123">
        <f>IFERROR(Y29-AQ29,"")</f>
        <v>4344000</v>
      </c>
      <c r="AS29" s="124">
        <f>IFERROR(IF(OR(AT29="採用終了",AT29="機関変更（転出）",AT29="採用内定辞退"), "", Z29+AR29),"")</f>
        <v>8688000</v>
      </c>
      <c r="AT29" s="217" t="s">
        <v>202</v>
      </c>
      <c r="AU29" s="218"/>
      <c r="AV29" s="198" t="s">
        <v>219</v>
      </c>
    </row>
    <row r="30" spans="1:49" s="66" customFormat="1" ht="36" customHeight="1" x14ac:dyDescent="0.15">
      <c r="A30" s="87">
        <f t="shared" si="9"/>
        <v>7</v>
      </c>
      <c r="B30" s="113" t="s">
        <v>6</v>
      </c>
      <c r="C30" s="89" t="str">
        <f t="shared" si="1"/>
        <v>継続</v>
      </c>
      <c r="D30" s="264">
        <v>202440001</v>
      </c>
      <c r="E30" s="128" t="s">
        <v>188</v>
      </c>
      <c r="F30" s="114">
        <f t="shared" si="2"/>
        <v>99999</v>
      </c>
      <c r="G30" s="92" t="str">
        <f t="shared" si="3"/>
        <v>日本学術振興大学</v>
      </c>
      <c r="H30" s="115" t="s">
        <v>200</v>
      </c>
      <c r="I30" s="116" t="s">
        <v>201</v>
      </c>
      <c r="J30" s="117" t="s">
        <v>5</v>
      </c>
      <c r="K30" s="96" cm="1">
        <f t="array" ref="K30">_xlfn.IFS(B30&lt;&gt;"雇用","",J30="PD",362000,J30="RPD",362000,J30="CPD",446000)</f>
        <v>362000</v>
      </c>
      <c r="L30" s="126">
        <v>45474</v>
      </c>
      <c r="M30" s="97">
        <v>46568</v>
      </c>
      <c r="N30" s="63">
        <f t="shared" si="10"/>
        <v>36</v>
      </c>
      <c r="O30" s="97">
        <v>46568</v>
      </c>
      <c r="P30" s="127">
        <v>45474</v>
      </c>
      <c r="Q30" s="97">
        <v>46568</v>
      </c>
      <c r="R30" s="118">
        <f t="shared" si="11"/>
        <v>36</v>
      </c>
      <c r="S30" s="119">
        <v>12</v>
      </c>
      <c r="T30" s="120">
        <v>15</v>
      </c>
      <c r="U30" s="103" cm="1">
        <f t="array" ref="U30">IF(J30&lt;&gt;"",IF(B30="雇用",_xlfn.IFS(J30="PD",K30*36,J30="RPD",K30*36,J30="CPD",362000*6+446000*54),""),"")</f>
        <v>13032000</v>
      </c>
      <c r="V30" s="104">
        <f t="shared" si="12"/>
        <v>2896000</v>
      </c>
      <c r="W30" s="105">
        <v>0</v>
      </c>
      <c r="X30" s="105">
        <v>2896000</v>
      </c>
      <c r="Y30" s="105">
        <v>2172000</v>
      </c>
      <c r="Z30" s="106">
        <f t="shared" si="4"/>
        <v>7964000</v>
      </c>
      <c r="AA30" s="107">
        <v>0</v>
      </c>
      <c r="AB30" s="105">
        <v>0</v>
      </c>
      <c r="AC30" s="105">
        <v>0</v>
      </c>
      <c r="AD30" s="106">
        <f t="shared" si="5"/>
        <v>0</v>
      </c>
      <c r="AE30" s="107">
        <v>0</v>
      </c>
      <c r="AF30" s="105">
        <v>0</v>
      </c>
      <c r="AG30" s="105">
        <v>0</v>
      </c>
      <c r="AH30" s="108">
        <f t="shared" si="6"/>
        <v>0</v>
      </c>
      <c r="AI30" s="121">
        <v>362000</v>
      </c>
      <c r="AJ30" s="105">
        <v>362000</v>
      </c>
      <c r="AK30" s="105">
        <v>362000</v>
      </c>
      <c r="AL30" s="106">
        <f t="shared" si="7"/>
        <v>1086000</v>
      </c>
      <c r="AM30" s="107">
        <v>362000</v>
      </c>
      <c r="AN30" s="105">
        <v>362000</v>
      </c>
      <c r="AO30" s="105">
        <v>362000</v>
      </c>
      <c r="AP30" s="104">
        <f t="shared" si="13"/>
        <v>1086000</v>
      </c>
      <c r="AQ30" s="122">
        <f t="shared" si="14"/>
        <v>0</v>
      </c>
      <c r="AR30" s="123">
        <f t="shared" si="16"/>
        <v>2172000</v>
      </c>
      <c r="AS30" s="124">
        <f t="shared" si="17"/>
        <v>10136000</v>
      </c>
      <c r="AT30" s="217" t="s">
        <v>202</v>
      </c>
      <c r="AU30" s="218"/>
      <c r="AV30" s="198" t="s">
        <v>220</v>
      </c>
    </row>
    <row r="31" spans="1:49" s="66" customFormat="1" ht="36" customHeight="1" x14ac:dyDescent="0.15">
      <c r="A31" s="87">
        <f t="shared" si="9"/>
        <v>8</v>
      </c>
      <c r="B31" s="113" t="s">
        <v>6</v>
      </c>
      <c r="C31" s="89" t="str">
        <f t="shared" si="1"/>
        <v>新規</v>
      </c>
      <c r="D31" s="266">
        <v>202500001</v>
      </c>
      <c r="E31" s="90" t="s">
        <v>190</v>
      </c>
      <c r="F31" s="130">
        <f t="shared" si="2"/>
        <v>99999</v>
      </c>
      <c r="G31" s="92" t="str">
        <f t="shared" si="3"/>
        <v>日本学術振興大学</v>
      </c>
      <c r="H31" s="115" t="s">
        <v>196</v>
      </c>
      <c r="I31" s="116" t="s">
        <v>197</v>
      </c>
      <c r="J31" s="117" t="s">
        <v>72</v>
      </c>
      <c r="K31" s="96" cm="1">
        <f t="array" ref="K31">_xlfn.IFS(B31&lt;&gt;"雇用","",J31="PD",362000,J31="RPD",362000,J31="CPD",446000)</f>
        <v>362000</v>
      </c>
      <c r="L31" s="126">
        <v>45748</v>
      </c>
      <c r="M31" s="126">
        <v>46843</v>
      </c>
      <c r="N31" s="63">
        <f t="shared" si="10"/>
        <v>36</v>
      </c>
      <c r="O31" s="126">
        <v>46843</v>
      </c>
      <c r="P31" s="127">
        <v>45748</v>
      </c>
      <c r="Q31" s="131">
        <v>46843</v>
      </c>
      <c r="R31" s="118">
        <f t="shared" si="11"/>
        <v>36</v>
      </c>
      <c r="S31" s="119">
        <v>12</v>
      </c>
      <c r="T31" s="120">
        <v>24</v>
      </c>
      <c r="U31" s="103" cm="1">
        <f t="array" ref="U31">IF(J31&lt;&gt;"",IF(B31="雇用",_xlfn.IFS(J31="PD",K31*36,J31="RPD",K31*36,J31="CPD",362000*6+446000*54),""),"")</f>
        <v>13032000</v>
      </c>
      <c r="V31" s="104">
        <f t="shared" si="12"/>
        <v>0</v>
      </c>
      <c r="W31" s="105">
        <v>0</v>
      </c>
      <c r="X31" s="105">
        <v>0</v>
      </c>
      <c r="Y31" s="105">
        <v>4344000</v>
      </c>
      <c r="Z31" s="106">
        <f t="shared" si="4"/>
        <v>8688000</v>
      </c>
      <c r="AA31" s="107">
        <v>362000</v>
      </c>
      <c r="AB31" s="105">
        <v>362000</v>
      </c>
      <c r="AC31" s="105">
        <v>362000</v>
      </c>
      <c r="AD31" s="106">
        <f t="shared" si="5"/>
        <v>1086000</v>
      </c>
      <c r="AE31" s="107">
        <v>362000</v>
      </c>
      <c r="AF31" s="105">
        <v>362000</v>
      </c>
      <c r="AG31" s="105">
        <v>362000</v>
      </c>
      <c r="AH31" s="108">
        <f t="shared" si="6"/>
        <v>1086000</v>
      </c>
      <c r="AI31" s="121">
        <v>362000</v>
      </c>
      <c r="AJ31" s="105">
        <v>362000</v>
      </c>
      <c r="AK31" s="105">
        <v>362000</v>
      </c>
      <c r="AL31" s="106">
        <f t="shared" si="7"/>
        <v>1086000</v>
      </c>
      <c r="AM31" s="107">
        <v>362000</v>
      </c>
      <c r="AN31" s="105">
        <v>362000</v>
      </c>
      <c r="AO31" s="105">
        <v>362000</v>
      </c>
      <c r="AP31" s="104">
        <f t="shared" si="13"/>
        <v>1086000</v>
      </c>
      <c r="AQ31" s="122">
        <f t="shared" si="14"/>
        <v>0</v>
      </c>
      <c r="AR31" s="123">
        <f t="shared" si="16"/>
        <v>4344000</v>
      </c>
      <c r="AS31" s="124">
        <f t="shared" si="17"/>
        <v>13032000</v>
      </c>
      <c r="AT31" s="217" t="s">
        <v>202</v>
      </c>
      <c r="AU31" s="218"/>
      <c r="AV31" s="198"/>
    </row>
    <row r="32" spans="1:49" s="66" customFormat="1" ht="36" customHeight="1" x14ac:dyDescent="0.15">
      <c r="A32" s="87">
        <f t="shared" si="9"/>
        <v>9</v>
      </c>
      <c r="B32" s="88" t="s">
        <v>2</v>
      </c>
      <c r="C32" s="89" t="str">
        <f t="shared" si="1"/>
        <v>新規</v>
      </c>
      <c r="D32" s="267">
        <v>202500002</v>
      </c>
      <c r="E32" s="132" t="s">
        <v>191</v>
      </c>
      <c r="F32" s="130">
        <f t="shared" si="2"/>
        <v>99999</v>
      </c>
      <c r="G32" s="92" t="str">
        <f t="shared" si="3"/>
        <v>日本学術振興大学</v>
      </c>
      <c r="H32" s="93"/>
      <c r="I32" s="94"/>
      <c r="J32" s="95" t="s">
        <v>72</v>
      </c>
      <c r="K32" s="96" t="str" cm="1">
        <f t="array" ref="K32">_xlfn.IFS(B32&lt;&gt;"雇用","",J32="PD",362000,J32="RPD",362000,J32="CPD",446000)</f>
        <v/>
      </c>
      <c r="L32" s="97"/>
      <c r="M32" s="97"/>
      <c r="N32" s="63" t="str">
        <f t="shared" si="10"/>
        <v/>
      </c>
      <c r="O32" s="97"/>
      <c r="P32" s="98"/>
      <c r="Q32" s="99"/>
      <c r="R32" s="133" t="str">
        <f t="shared" si="11"/>
        <v/>
      </c>
      <c r="S32" s="101"/>
      <c r="T32" s="102"/>
      <c r="U32" s="103" t="str" cm="1">
        <f t="array" ref="U32">IF(J32&lt;&gt;"",IF(B32="雇用",_xlfn.IFS(J32="PD",K32*36,J32="RPD",K32*36,J32="CPD",362000*6+446000*54),""),"")</f>
        <v/>
      </c>
      <c r="V32" s="104" t="str">
        <f t="shared" si="12"/>
        <v/>
      </c>
      <c r="W32" s="105"/>
      <c r="X32" s="105"/>
      <c r="Y32" s="105"/>
      <c r="Z32" s="106" t="str">
        <f t="shared" si="4"/>
        <v/>
      </c>
      <c r="AA32" s="107"/>
      <c r="AB32" s="105"/>
      <c r="AC32" s="105"/>
      <c r="AD32" s="106" t="str">
        <f t="shared" si="5"/>
        <v/>
      </c>
      <c r="AE32" s="107"/>
      <c r="AF32" s="105"/>
      <c r="AG32" s="105"/>
      <c r="AH32" s="108" t="str">
        <f t="shared" si="6"/>
        <v/>
      </c>
      <c r="AI32" s="121"/>
      <c r="AJ32" s="105"/>
      <c r="AK32" s="105"/>
      <c r="AL32" s="106" t="str">
        <f t="shared" si="7"/>
        <v/>
      </c>
      <c r="AM32" s="107"/>
      <c r="AN32" s="105"/>
      <c r="AO32" s="105"/>
      <c r="AP32" s="104" t="str">
        <f t="shared" si="13"/>
        <v/>
      </c>
      <c r="AQ32" s="122" t="str">
        <f t="shared" si="14"/>
        <v/>
      </c>
      <c r="AR32" s="123" t="str">
        <f t="shared" si="16"/>
        <v/>
      </c>
      <c r="AS32" s="124" t="str">
        <f t="shared" si="17"/>
        <v/>
      </c>
      <c r="AT32" s="217" t="s">
        <v>0</v>
      </c>
      <c r="AU32" s="218"/>
      <c r="AV32" s="198"/>
    </row>
    <row r="33" spans="1:48" s="66" customFormat="1" ht="36" customHeight="1" x14ac:dyDescent="0.15">
      <c r="A33" s="87">
        <f t="shared" si="9"/>
        <v>10</v>
      </c>
      <c r="B33" s="88" t="s">
        <v>6</v>
      </c>
      <c r="C33" s="89" t="str">
        <f t="shared" si="1"/>
        <v>新規</v>
      </c>
      <c r="D33" s="267">
        <v>202500003</v>
      </c>
      <c r="E33" s="132" t="s">
        <v>192</v>
      </c>
      <c r="F33" s="130">
        <f t="shared" si="2"/>
        <v>99999</v>
      </c>
      <c r="G33" s="92" t="str">
        <f t="shared" si="3"/>
        <v>日本学術振興大学</v>
      </c>
      <c r="H33" s="93" t="s">
        <v>196</v>
      </c>
      <c r="I33" s="94" t="s">
        <v>197</v>
      </c>
      <c r="J33" s="95" t="s">
        <v>72</v>
      </c>
      <c r="K33" s="96" cm="1">
        <f t="array" ref="K33">_xlfn.IFS(B33&lt;&gt;"雇用","",J33="PD",362000,J33="RPD",362000,J33="CPD",446000)</f>
        <v>362000</v>
      </c>
      <c r="L33" s="97">
        <v>45748</v>
      </c>
      <c r="M33" s="97">
        <v>46843</v>
      </c>
      <c r="N33" s="63">
        <f t="shared" si="10"/>
        <v>36</v>
      </c>
      <c r="O33" s="97">
        <v>46843</v>
      </c>
      <c r="P33" s="98">
        <v>45931</v>
      </c>
      <c r="Q33" s="99">
        <v>46843</v>
      </c>
      <c r="R33" s="100">
        <f t="shared" si="11"/>
        <v>30</v>
      </c>
      <c r="S33" s="101">
        <v>6</v>
      </c>
      <c r="T33" s="102">
        <v>24</v>
      </c>
      <c r="U33" s="103" cm="1">
        <f t="array" ref="U33">IF(J33&lt;&gt;"",IF(B33="雇用",_xlfn.IFS(J33="PD",K33*36,J33="RPD",K33*36,J33="CPD",362000*6+446000*54),""),"")</f>
        <v>13032000</v>
      </c>
      <c r="V33" s="104">
        <f t="shared" si="12"/>
        <v>2172000</v>
      </c>
      <c r="W33" s="105">
        <v>2172000</v>
      </c>
      <c r="X33" s="105">
        <v>0</v>
      </c>
      <c r="Y33" s="105">
        <v>2172000</v>
      </c>
      <c r="Z33" s="106">
        <f t="shared" si="4"/>
        <v>8688000</v>
      </c>
      <c r="AA33" s="107"/>
      <c r="AB33" s="105"/>
      <c r="AC33" s="105"/>
      <c r="AD33" s="106" t="str">
        <f t="shared" si="5"/>
        <v/>
      </c>
      <c r="AE33" s="107"/>
      <c r="AF33" s="105"/>
      <c r="AG33" s="105"/>
      <c r="AH33" s="108" t="str">
        <f t="shared" si="6"/>
        <v/>
      </c>
      <c r="AI33" s="121">
        <v>362000</v>
      </c>
      <c r="AJ33" s="105">
        <v>362000</v>
      </c>
      <c r="AK33" s="105">
        <v>362000</v>
      </c>
      <c r="AL33" s="106">
        <f t="shared" si="7"/>
        <v>1086000</v>
      </c>
      <c r="AM33" s="107">
        <v>362000</v>
      </c>
      <c r="AN33" s="105">
        <v>362000</v>
      </c>
      <c r="AO33" s="105">
        <v>362000</v>
      </c>
      <c r="AP33" s="104">
        <f t="shared" si="13"/>
        <v>1086000</v>
      </c>
      <c r="AQ33" s="122">
        <f t="shared" si="14"/>
        <v>0</v>
      </c>
      <c r="AR33" s="123">
        <f t="shared" si="16"/>
        <v>2172000</v>
      </c>
      <c r="AS33" s="124">
        <f t="shared" si="17"/>
        <v>10860000</v>
      </c>
      <c r="AT33" s="217" t="s">
        <v>56</v>
      </c>
      <c r="AU33" s="218"/>
      <c r="AV33" s="198" t="s">
        <v>204</v>
      </c>
    </row>
    <row r="34" spans="1:48" s="66" customFormat="1" ht="36" customHeight="1" x14ac:dyDescent="0.15">
      <c r="A34" s="87">
        <f t="shared" si="9"/>
        <v>11</v>
      </c>
      <c r="B34" s="88" t="s">
        <v>6</v>
      </c>
      <c r="C34" s="89" t="str">
        <f t="shared" si="1"/>
        <v>新規</v>
      </c>
      <c r="D34" s="267">
        <v>202500004</v>
      </c>
      <c r="E34" s="132" t="s">
        <v>194</v>
      </c>
      <c r="F34" s="130">
        <f t="shared" si="2"/>
        <v>99999</v>
      </c>
      <c r="G34" s="92" t="str">
        <f t="shared" si="3"/>
        <v>日本学術振興大学</v>
      </c>
      <c r="H34" s="93" t="s">
        <v>196</v>
      </c>
      <c r="I34" s="94" t="s">
        <v>197</v>
      </c>
      <c r="J34" s="95" t="s">
        <v>72</v>
      </c>
      <c r="K34" s="96" cm="1">
        <f t="array" ref="K34">_xlfn.IFS(B34&lt;&gt;"雇用","",J34="PD",362000,J34="RPD",362000,J34="CPD",446000)</f>
        <v>362000</v>
      </c>
      <c r="L34" s="97">
        <v>45748</v>
      </c>
      <c r="M34" s="97">
        <v>46843</v>
      </c>
      <c r="N34" s="63">
        <f t="shared" si="10"/>
        <v>36</v>
      </c>
      <c r="O34" s="97">
        <v>46843</v>
      </c>
      <c r="P34" s="98">
        <v>45748</v>
      </c>
      <c r="Q34" s="99">
        <v>46843</v>
      </c>
      <c r="R34" s="100">
        <f t="shared" si="11"/>
        <v>36</v>
      </c>
      <c r="S34" s="101">
        <v>12</v>
      </c>
      <c r="T34" s="102">
        <v>24</v>
      </c>
      <c r="U34" s="103" cm="1">
        <f t="array" ref="U34">IF(J34&lt;&gt;"",IF(B34="雇用",_xlfn.IFS(J34="PD",K34*36,J34="RPD",K34*36,J34="CPD",362000*6+446000*54),""),"")</f>
        <v>13032000</v>
      </c>
      <c r="V34" s="104">
        <f t="shared" si="12"/>
        <v>0</v>
      </c>
      <c r="W34" s="105">
        <v>0</v>
      </c>
      <c r="X34" s="105">
        <v>0</v>
      </c>
      <c r="Y34" s="105">
        <v>4344000</v>
      </c>
      <c r="Z34" s="106">
        <f t="shared" si="4"/>
        <v>8688000</v>
      </c>
      <c r="AA34" s="107">
        <v>362000</v>
      </c>
      <c r="AB34" s="105">
        <v>362000</v>
      </c>
      <c r="AC34" s="105">
        <v>362000</v>
      </c>
      <c r="AD34" s="106">
        <f t="shared" si="5"/>
        <v>1086000</v>
      </c>
      <c r="AE34" s="107">
        <v>362000</v>
      </c>
      <c r="AF34" s="105">
        <v>362000</v>
      </c>
      <c r="AG34" s="105">
        <v>362000</v>
      </c>
      <c r="AH34" s="108">
        <f t="shared" si="6"/>
        <v>1086000</v>
      </c>
      <c r="AI34" s="121">
        <v>362000</v>
      </c>
      <c r="AJ34" s="105">
        <v>362000</v>
      </c>
      <c r="AK34" s="105">
        <v>362000</v>
      </c>
      <c r="AL34" s="106">
        <f t="shared" si="7"/>
        <v>1086000</v>
      </c>
      <c r="AM34" s="107">
        <v>362000</v>
      </c>
      <c r="AN34" s="105">
        <v>362000</v>
      </c>
      <c r="AO34" s="105">
        <v>362000</v>
      </c>
      <c r="AP34" s="104">
        <f t="shared" si="13"/>
        <v>1086000</v>
      </c>
      <c r="AQ34" s="122">
        <f t="shared" si="14"/>
        <v>0</v>
      </c>
      <c r="AR34" s="123">
        <f t="shared" si="16"/>
        <v>4344000</v>
      </c>
      <c r="AS34" s="124">
        <f t="shared" si="17"/>
        <v>13032000</v>
      </c>
      <c r="AT34" s="217" t="s">
        <v>202</v>
      </c>
      <c r="AU34" s="218"/>
      <c r="AV34" s="198"/>
    </row>
    <row r="35" spans="1:48" s="66" customFormat="1" ht="36" customHeight="1" x14ac:dyDescent="0.15">
      <c r="A35" s="87">
        <f t="shared" si="9"/>
        <v>12</v>
      </c>
      <c r="B35" s="88" t="s">
        <v>6</v>
      </c>
      <c r="C35" s="89" t="str">
        <f t="shared" si="1"/>
        <v>新規</v>
      </c>
      <c r="D35" s="267">
        <v>202500005</v>
      </c>
      <c r="E35" s="132" t="s">
        <v>195</v>
      </c>
      <c r="F35" s="130">
        <f t="shared" si="2"/>
        <v>99999</v>
      </c>
      <c r="G35" s="92" t="str">
        <f t="shared" si="3"/>
        <v>日本学術振興大学</v>
      </c>
      <c r="H35" s="93" t="s">
        <v>198</v>
      </c>
      <c r="I35" s="94" t="s">
        <v>207</v>
      </c>
      <c r="J35" s="95" t="s">
        <v>72</v>
      </c>
      <c r="K35" s="96" cm="1">
        <f t="array" ref="K35">_xlfn.IFS(B35&lt;&gt;"雇用","",J35="PD",362000,J35="RPD",362000,J35="CPD",446000)</f>
        <v>362000</v>
      </c>
      <c r="L35" s="97">
        <v>45748</v>
      </c>
      <c r="M35" s="97">
        <v>46843</v>
      </c>
      <c r="N35" s="63">
        <f t="shared" si="10"/>
        <v>36</v>
      </c>
      <c r="O35" s="97">
        <v>46843</v>
      </c>
      <c r="P35" s="98">
        <v>45748</v>
      </c>
      <c r="Q35" s="99">
        <v>46843</v>
      </c>
      <c r="R35" s="100">
        <f t="shared" si="11"/>
        <v>36</v>
      </c>
      <c r="S35" s="101">
        <v>12</v>
      </c>
      <c r="T35" s="102">
        <v>24</v>
      </c>
      <c r="U35" s="103" cm="1">
        <f t="array" ref="U35">IF(J35&lt;&gt;"",IF(B35="雇用",_xlfn.IFS(J35="PD",K35*36,J35="RPD",K35*36,J35="CPD",362000*6+446000*54),""),"")</f>
        <v>13032000</v>
      </c>
      <c r="V35" s="104">
        <f t="shared" si="12"/>
        <v>0</v>
      </c>
      <c r="W35" s="105">
        <v>0</v>
      </c>
      <c r="X35" s="105">
        <v>0</v>
      </c>
      <c r="Y35" s="105">
        <v>4344000</v>
      </c>
      <c r="Z35" s="106">
        <f t="shared" si="4"/>
        <v>8688000</v>
      </c>
      <c r="AA35" s="107">
        <v>362000</v>
      </c>
      <c r="AB35" s="105">
        <v>362000</v>
      </c>
      <c r="AC35" s="105">
        <v>362000</v>
      </c>
      <c r="AD35" s="106">
        <f t="shared" si="5"/>
        <v>1086000</v>
      </c>
      <c r="AE35" s="107">
        <v>362000</v>
      </c>
      <c r="AF35" s="105">
        <v>362000</v>
      </c>
      <c r="AG35" s="105">
        <v>362000</v>
      </c>
      <c r="AH35" s="108">
        <f t="shared" si="6"/>
        <v>1086000</v>
      </c>
      <c r="AI35" s="121">
        <v>362000</v>
      </c>
      <c r="AJ35" s="105">
        <v>362000</v>
      </c>
      <c r="AK35" s="105">
        <v>362000</v>
      </c>
      <c r="AL35" s="106">
        <f t="shared" si="7"/>
        <v>1086000</v>
      </c>
      <c r="AM35" s="107">
        <v>362000</v>
      </c>
      <c r="AN35" s="105">
        <v>362000</v>
      </c>
      <c r="AO35" s="105">
        <v>362000</v>
      </c>
      <c r="AP35" s="104">
        <f t="shared" si="13"/>
        <v>1086000</v>
      </c>
      <c r="AQ35" s="122">
        <f t="shared" si="14"/>
        <v>0</v>
      </c>
      <c r="AR35" s="123">
        <f t="shared" si="16"/>
        <v>4344000</v>
      </c>
      <c r="AS35" s="124">
        <f t="shared" si="17"/>
        <v>13032000</v>
      </c>
      <c r="AT35" s="217" t="s">
        <v>202</v>
      </c>
      <c r="AU35" s="218"/>
      <c r="AV35" s="198"/>
    </row>
    <row r="36" spans="1:48" s="66" customFormat="1" ht="36" customHeight="1" x14ac:dyDescent="0.15">
      <c r="A36" s="87">
        <f t="shared" si="9"/>
        <v>13</v>
      </c>
      <c r="B36" s="88" t="s">
        <v>6</v>
      </c>
      <c r="C36" s="89" t="str">
        <f>IF(D36&lt;&gt;"",IF(LEFT(D36,4)*1=$C$1,"新規",IF(LEFT(D36,4)*1&lt;$C$1,"継続","")),"")</f>
        <v>新規</v>
      </c>
      <c r="D36" s="267">
        <v>202540001</v>
      </c>
      <c r="E36" s="132" t="s">
        <v>193</v>
      </c>
      <c r="F36" s="130">
        <f>IF(D36&lt;&gt;"",$C$8,"")</f>
        <v>99999</v>
      </c>
      <c r="G36" s="92" t="str">
        <f>IF(D36&lt;&gt;"",$E$8,"")</f>
        <v>日本学術振興大学</v>
      </c>
      <c r="H36" s="93" t="s">
        <v>200</v>
      </c>
      <c r="I36" s="94" t="s">
        <v>209</v>
      </c>
      <c r="J36" s="95" t="s">
        <v>208</v>
      </c>
      <c r="K36" s="96" cm="1">
        <f t="array" ref="K36">_xlfn.IFS(B36&lt;&gt;"雇用","",J36="PD",362000,J36="RPD",362000,J36="CPD",446000)</f>
        <v>362000</v>
      </c>
      <c r="L36" s="97">
        <v>45839</v>
      </c>
      <c r="M36" s="97">
        <v>46934</v>
      </c>
      <c r="N36" s="63">
        <f>IF(B36="雇用",IF(OR(J36="PD",J36="RPD"),36,60),"")</f>
        <v>36</v>
      </c>
      <c r="O36" s="97">
        <v>46934</v>
      </c>
      <c r="P36" s="98">
        <v>45839</v>
      </c>
      <c r="Q36" s="99">
        <v>46934</v>
      </c>
      <c r="R36" s="100">
        <f>IFERROR(IF(P36&lt;&gt;"",DATEDIF(P36,Q36,"m")+1,""),"")</f>
        <v>36</v>
      </c>
      <c r="S36" s="101">
        <v>9</v>
      </c>
      <c r="T36" s="102">
        <v>27</v>
      </c>
      <c r="U36" s="103" cm="1">
        <f t="array" ref="U36">IF(J36&lt;&gt;"",IF(B36="雇用",_xlfn.IFS(J36="PD",K36*36,J36="RPD",K36*36,J36="CPD",362000*6+446000*54),""),"")</f>
        <v>13032000</v>
      </c>
      <c r="V36" s="104">
        <f>IF(B36="雇用",SUM(W36:X36),"")</f>
        <v>0</v>
      </c>
      <c r="W36" s="105">
        <v>0</v>
      </c>
      <c r="X36" s="105">
        <v>0</v>
      </c>
      <c r="Y36" s="105">
        <v>3258000</v>
      </c>
      <c r="Z36" s="106">
        <f>IFERROR(U36-(V36+Y36),"")</f>
        <v>9774000</v>
      </c>
      <c r="AA36" s="107"/>
      <c r="AB36" s="105"/>
      <c r="AC36" s="105"/>
      <c r="AD36" s="106" t="str">
        <f>IF(AND(AA36="",AB36="",AC36=""),"",SUM(AA36:AC36))</f>
        <v/>
      </c>
      <c r="AE36" s="107">
        <v>362000</v>
      </c>
      <c r="AF36" s="105">
        <v>362000</v>
      </c>
      <c r="AG36" s="105">
        <v>362000</v>
      </c>
      <c r="AH36" s="108">
        <f>IF(AND(AE36="",AF36="",AG36=""),"",SUM(AE36:AG36))</f>
        <v>1086000</v>
      </c>
      <c r="AI36" s="121">
        <v>362000</v>
      </c>
      <c r="AJ36" s="105">
        <v>362000</v>
      </c>
      <c r="AK36" s="105">
        <v>362000</v>
      </c>
      <c r="AL36" s="106">
        <f>IF(AND(AI36="",AJ36="",AK36=""),"",SUM(AI36:AK36))</f>
        <v>1086000</v>
      </c>
      <c r="AM36" s="107">
        <v>362000</v>
      </c>
      <c r="AN36" s="105">
        <v>362000</v>
      </c>
      <c r="AO36" s="105">
        <v>362000</v>
      </c>
      <c r="AP36" s="104">
        <f>IF(AND(AM36="",AN36="",AO36=""),"",SUM(AM36:AO36))</f>
        <v>1086000</v>
      </c>
      <c r="AQ36" s="122">
        <f>IF(B36="雇用",IF(AND($AD$20="実績額",AD36&lt;&gt;""),AD36,0)+IF(AND($AH$20="実績額",AH36&lt;&gt;""),AH36,0)+IF(AND($AL$20="実績額",AL36&lt;&gt;""),AL36,0)+IF(AND($AP$20="実績額",AP36&lt;&gt;""),AP36,0),"")</f>
        <v>0</v>
      </c>
      <c r="AR36" s="123">
        <f>IFERROR(Y36-AQ36,"")</f>
        <v>3258000</v>
      </c>
      <c r="AS36" s="124">
        <f>IFERROR(IF(OR(AT36="採用終了",AT36="機関変更（転出）",AT36="採用内定辞退"), "", Z36+AR36),"")</f>
        <v>13032000</v>
      </c>
      <c r="AT36" s="217" t="s">
        <v>56</v>
      </c>
      <c r="AU36" s="218"/>
      <c r="AV36" s="198"/>
    </row>
    <row r="37" spans="1:48" s="66" customFormat="1" ht="36" customHeight="1" x14ac:dyDescent="0.15">
      <c r="A37" s="87">
        <f t="shared" si="9"/>
        <v>14</v>
      </c>
      <c r="B37" s="88" t="s">
        <v>6</v>
      </c>
      <c r="C37" s="89" t="str">
        <f t="shared" si="1"/>
        <v>新規</v>
      </c>
      <c r="D37" s="267">
        <v>202500002</v>
      </c>
      <c r="E37" s="132" t="s">
        <v>203</v>
      </c>
      <c r="F37" s="130">
        <f t="shared" si="2"/>
        <v>99999</v>
      </c>
      <c r="G37" s="92" t="str">
        <f t="shared" si="3"/>
        <v>日本学術振興大学</v>
      </c>
      <c r="H37" s="93" t="s">
        <v>200</v>
      </c>
      <c r="I37" s="94" t="s">
        <v>201</v>
      </c>
      <c r="J37" s="95" t="s">
        <v>5</v>
      </c>
      <c r="K37" s="96" cm="1">
        <f t="array" ref="K37">_xlfn.IFS(B37&lt;&gt;"雇用","",J37="PD",362000,J37="RPD",362000,J37="CPD",446000)</f>
        <v>362000</v>
      </c>
      <c r="L37" s="97">
        <v>45931</v>
      </c>
      <c r="M37" s="97">
        <v>47026</v>
      </c>
      <c r="N37" s="63">
        <f t="shared" si="10"/>
        <v>36</v>
      </c>
      <c r="O37" s="97">
        <v>47026</v>
      </c>
      <c r="P37" s="98">
        <v>45931</v>
      </c>
      <c r="Q37" s="99">
        <v>47026</v>
      </c>
      <c r="R37" s="100">
        <f t="shared" si="11"/>
        <v>36</v>
      </c>
      <c r="S37" s="101">
        <v>6</v>
      </c>
      <c r="T37" s="102">
        <v>30</v>
      </c>
      <c r="U37" s="103" cm="1">
        <f t="array" ref="U37">IF(J37&lt;&gt;"",IF(B37="雇用",_xlfn.IFS(J37="PD",K37*36,J37="RPD",K37*36,J37="CPD",362000*6+446000*54),""),"")</f>
        <v>13032000</v>
      </c>
      <c r="V37" s="104">
        <f t="shared" si="12"/>
        <v>0</v>
      </c>
      <c r="W37" s="105">
        <v>0</v>
      </c>
      <c r="X37" s="105">
        <v>0</v>
      </c>
      <c r="Y37" s="105">
        <v>2172000</v>
      </c>
      <c r="Z37" s="106">
        <f t="shared" si="4"/>
        <v>10860000</v>
      </c>
      <c r="AA37" s="107"/>
      <c r="AB37" s="105"/>
      <c r="AC37" s="105"/>
      <c r="AD37" s="106" t="str">
        <f t="shared" si="5"/>
        <v/>
      </c>
      <c r="AE37" s="107"/>
      <c r="AF37" s="105"/>
      <c r="AG37" s="105"/>
      <c r="AH37" s="108" t="str">
        <f t="shared" si="6"/>
        <v/>
      </c>
      <c r="AI37" s="121">
        <v>362000</v>
      </c>
      <c r="AJ37" s="105">
        <v>362000</v>
      </c>
      <c r="AK37" s="105">
        <v>362000</v>
      </c>
      <c r="AL37" s="106">
        <f t="shared" si="7"/>
        <v>1086000</v>
      </c>
      <c r="AM37" s="107">
        <v>362000</v>
      </c>
      <c r="AN37" s="105">
        <v>362000</v>
      </c>
      <c r="AO37" s="105">
        <v>362000</v>
      </c>
      <c r="AP37" s="104">
        <f t="shared" si="13"/>
        <v>1086000</v>
      </c>
      <c r="AQ37" s="122">
        <f t="shared" si="14"/>
        <v>0</v>
      </c>
      <c r="AR37" s="123">
        <f t="shared" si="16"/>
        <v>2172000</v>
      </c>
      <c r="AS37" s="124">
        <f t="shared" si="17"/>
        <v>13032000</v>
      </c>
      <c r="AT37" s="217" t="s">
        <v>56</v>
      </c>
      <c r="AU37" s="218"/>
      <c r="AV37" s="198"/>
    </row>
    <row r="38" spans="1:48" s="66" customFormat="1" ht="36" customHeight="1" x14ac:dyDescent="0.15">
      <c r="A38" s="87">
        <f t="shared" si="9"/>
        <v>15</v>
      </c>
      <c r="B38" s="88"/>
      <c r="C38" s="89" t="str">
        <f t="shared" si="1"/>
        <v/>
      </c>
      <c r="D38" s="267"/>
      <c r="E38" s="132"/>
      <c r="F38" s="130" t="str">
        <f t="shared" si="2"/>
        <v/>
      </c>
      <c r="G38" s="92" t="str">
        <f t="shared" si="3"/>
        <v/>
      </c>
      <c r="H38" s="93"/>
      <c r="I38" s="94"/>
      <c r="J38" s="95"/>
      <c r="K38" s="96" t="str" cm="1">
        <f t="array" ref="K38">_xlfn.IFS(B38&lt;&gt;"雇用","",J38="PD",362000,J38="RPD",362000,J38="CPD",446000)</f>
        <v/>
      </c>
      <c r="L38" s="97"/>
      <c r="M38" s="97"/>
      <c r="N38" s="63" t="str">
        <f t="shared" si="10"/>
        <v/>
      </c>
      <c r="O38" s="97"/>
      <c r="P38" s="98"/>
      <c r="Q38" s="99"/>
      <c r="R38" s="100" t="str">
        <f t="shared" si="11"/>
        <v/>
      </c>
      <c r="S38" s="101"/>
      <c r="T38" s="102"/>
      <c r="U38" s="103" t="str" cm="1">
        <f t="array" ref="U38">IF(J38&lt;&gt;"",IF(B38="雇用",_xlfn.IFS(J38="PD",K38*36,J38="RPD",K38*36,J38="CPD",362000*6+446000*54),""),"")</f>
        <v/>
      </c>
      <c r="V38" s="104" t="str">
        <f t="shared" si="12"/>
        <v/>
      </c>
      <c r="W38" s="105"/>
      <c r="X38" s="105"/>
      <c r="Y38" s="105"/>
      <c r="Z38" s="106" t="str">
        <f t="shared" si="4"/>
        <v/>
      </c>
      <c r="AA38" s="107"/>
      <c r="AB38" s="105"/>
      <c r="AC38" s="105"/>
      <c r="AD38" s="106" t="str">
        <f t="shared" si="5"/>
        <v/>
      </c>
      <c r="AE38" s="107"/>
      <c r="AF38" s="105"/>
      <c r="AG38" s="105"/>
      <c r="AH38" s="108" t="str">
        <f t="shared" si="6"/>
        <v/>
      </c>
      <c r="AI38" s="121"/>
      <c r="AJ38" s="105"/>
      <c r="AK38" s="105"/>
      <c r="AL38" s="106" t="str">
        <f t="shared" si="7"/>
        <v/>
      </c>
      <c r="AM38" s="107"/>
      <c r="AN38" s="105"/>
      <c r="AO38" s="105"/>
      <c r="AP38" s="104" t="str">
        <f t="shared" si="13"/>
        <v/>
      </c>
      <c r="AQ38" s="122" t="str">
        <f t="shared" si="14"/>
        <v/>
      </c>
      <c r="AR38" s="123" t="str">
        <f t="shared" si="16"/>
        <v/>
      </c>
      <c r="AS38" s="124" t="str">
        <f t="shared" si="17"/>
        <v/>
      </c>
      <c r="AT38" s="217"/>
      <c r="AU38" s="218"/>
      <c r="AV38" s="198"/>
    </row>
    <row r="39" spans="1:48" s="66" customFormat="1" ht="36" customHeight="1" x14ac:dyDescent="0.15">
      <c r="A39" s="87">
        <f t="shared" si="9"/>
        <v>16</v>
      </c>
      <c r="B39" s="88"/>
      <c r="C39" s="89" t="str">
        <f t="shared" si="1"/>
        <v/>
      </c>
      <c r="D39" s="267"/>
      <c r="E39" s="132"/>
      <c r="F39" s="130" t="str">
        <f t="shared" si="2"/>
        <v/>
      </c>
      <c r="G39" s="92" t="str">
        <f t="shared" si="3"/>
        <v/>
      </c>
      <c r="H39" s="93"/>
      <c r="I39" s="94"/>
      <c r="J39" s="95"/>
      <c r="K39" s="96" t="str" cm="1">
        <f t="array" ref="K39">_xlfn.IFS(B39&lt;&gt;"雇用","",J39="PD",362000,J39="RPD",362000,J39="CPD",446000)</f>
        <v/>
      </c>
      <c r="L39" s="97"/>
      <c r="M39" s="97"/>
      <c r="N39" s="63" t="str">
        <f t="shared" si="10"/>
        <v/>
      </c>
      <c r="O39" s="97"/>
      <c r="P39" s="98"/>
      <c r="Q39" s="99"/>
      <c r="R39" s="100" t="str">
        <f t="shared" si="11"/>
        <v/>
      </c>
      <c r="S39" s="101"/>
      <c r="T39" s="102"/>
      <c r="U39" s="103" t="str" cm="1">
        <f t="array" ref="U39">IF(J39&lt;&gt;"",IF(B39="雇用",_xlfn.IFS(J39="PD",K39*36,J39="RPD",K39*36,J39="CPD",362000*6+446000*54),""),"")</f>
        <v/>
      </c>
      <c r="V39" s="104" t="str">
        <f t="shared" si="12"/>
        <v/>
      </c>
      <c r="W39" s="105"/>
      <c r="X39" s="105"/>
      <c r="Y39" s="105"/>
      <c r="Z39" s="106" t="str">
        <f t="shared" si="4"/>
        <v/>
      </c>
      <c r="AA39" s="107"/>
      <c r="AB39" s="105"/>
      <c r="AC39" s="105"/>
      <c r="AD39" s="106" t="str">
        <f t="shared" si="5"/>
        <v/>
      </c>
      <c r="AE39" s="107"/>
      <c r="AF39" s="105"/>
      <c r="AG39" s="105"/>
      <c r="AH39" s="108" t="str">
        <f t="shared" si="6"/>
        <v/>
      </c>
      <c r="AI39" s="121"/>
      <c r="AJ39" s="105"/>
      <c r="AK39" s="105"/>
      <c r="AL39" s="106" t="str">
        <f t="shared" si="7"/>
        <v/>
      </c>
      <c r="AM39" s="107"/>
      <c r="AN39" s="105"/>
      <c r="AO39" s="105"/>
      <c r="AP39" s="104" t="str">
        <f t="shared" si="13"/>
        <v/>
      </c>
      <c r="AQ39" s="122" t="str">
        <f t="shared" si="14"/>
        <v/>
      </c>
      <c r="AR39" s="123" t="str">
        <f t="shared" si="16"/>
        <v/>
      </c>
      <c r="AS39" s="124" t="str">
        <f t="shared" si="17"/>
        <v/>
      </c>
      <c r="AT39" s="217"/>
      <c r="AU39" s="218"/>
      <c r="AV39" s="198"/>
    </row>
    <row r="40" spans="1:48" s="66" customFormat="1" ht="36" customHeight="1" x14ac:dyDescent="0.15">
      <c r="A40" s="87">
        <f t="shared" si="9"/>
        <v>17</v>
      </c>
      <c r="B40" s="88"/>
      <c r="C40" s="89" t="str">
        <f t="shared" si="1"/>
        <v/>
      </c>
      <c r="D40" s="267"/>
      <c r="E40" s="132"/>
      <c r="F40" s="130" t="str">
        <f t="shared" si="2"/>
        <v/>
      </c>
      <c r="G40" s="92" t="str">
        <f t="shared" si="3"/>
        <v/>
      </c>
      <c r="H40" s="93"/>
      <c r="I40" s="94"/>
      <c r="J40" s="95"/>
      <c r="K40" s="96" t="str" cm="1">
        <f t="array" ref="K40">_xlfn.IFS(B40&lt;&gt;"雇用","",J40="PD",362000,J40="RPD",362000,J40="CPD",446000)</f>
        <v/>
      </c>
      <c r="L40" s="97"/>
      <c r="M40" s="97"/>
      <c r="N40" s="63" t="str">
        <f t="shared" si="10"/>
        <v/>
      </c>
      <c r="O40" s="97"/>
      <c r="P40" s="98"/>
      <c r="Q40" s="99"/>
      <c r="R40" s="100" t="str">
        <f t="shared" si="11"/>
        <v/>
      </c>
      <c r="S40" s="101"/>
      <c r="T40" s="102"/>
      <c r="U40" s="103" t="str" cm="1">
        <f t="array" ref="U40">IF(J40&lt;&gt;"",IF(B40="雇用",_xlfn.IFS(J40="PD",K40*36,J40="RPD",K40*36,J40="CPD",362000*6+446000*54),""),"")</f>
        <v/>
      </c>
      <c r="V40" s="104" t="str">
        <f t="shared" si="12"/>
        <v/>
      </c>
      <c r="W40" s="105"/>
      <c r="X40" s="105"/>
      <c r="Y40" s="105"/>
      <c r="Z40" s="106" t="str">
        <f t="shared" si="4"/>
        <v/>
      </c>
      <c r="AA40" s="107"/>
      <c r="AB40" s="105"/>
      <c r="AC40" s="105"/>
      <c r="AD40" s="106" t="str">
        <f t="shared" si="5"/>
        <v/>
      </c>
      <c r="AE40" s="107"/>
      <c r="AF40" s="105"/>
      <c r="AG40" s="105"/>
      <c r="AH40" s="108" t="str">
        <f t="shared" si="6"/>
        <v/>
      </c>
      <c r="AI40" s="121"/>
      <c r="AJ40" s="105"/>
      <c r="AK40" s="105"/>
      <c r="AL40" s="106" t="str">
        <f t="shared" si="7"/>
        <v/>
      </c>
      <c r="AM40" s="107"/>
      <c r="AN40" s="105"/>
      <c r="AO40" s="105"/>
      <c r="AP40" s="104" t="str">
        <f t="shared" si="13"/>
        <v/>
      </c>
      <c r="AQ40" s="122" t="str">
        <f t="shared" si="14"/>
        <v/>
      </c>
      <c r="AR40" s="123" t="str">
        <f t="shared" si="16"/>
        <v/>
      </c>
      <c r="AS40" s="124" t="str">
        <f t="shared" si="17"/>
        <v/>
      </c>
      <c r="AT40" s="217"/>
      <c r="AU40" s="218"/>
      <c r="AV40" s="198"/>
    </row>
    <row r="41" spans="1:48" s="66" customFormat="1" ht="36" customHeight="1" x14ac:dyDescent="0.15">
      <c r="A41" s="87">
        <f t="shared" si="9"/>
        <v>18</v>
      </c>
      <c r="B41" s="88"/>
      <c r="C41" s="89" t="str">
        <f t="shared" si="1"/>
        <v/>
      </c>
      <c r="D41" s="267"/>
      <c r="E41" s="132"/>
      <c r="F41" s="130" t="str">
        <f t="shared" si="2"/>
        <v/>
      </c>
      <c r="G41" s="92" t="str">
        <f t="shared" si="3"/>
        <v/>
      </c>
      <c r="H41" s="93"/>
      <c r="I41" s="94"/>
      <c r="J41" s="95"/>
      <c r="K41" s="96" t="str" cm="1">
        <f t="array" ref="K41">_xlfn.IFS(B41&lt;&gt;"雇用","",J41="PD",362000,J41="RPD",362000,J41="CPD",446000)</f>
        <v/>
      </c>
      <c r="L41" s="97"/>
      <c r="M41" s="97"/>
      <c r="N41" s="63" t="str">
        <f t="shared" si="10"/>
        <v/>
      </c>
      <c r="O41" s="97"/>
      <c r="P41" s="98"/>
      <c r="Q41" s="99"/>
      <c r="R41" s="100" t="str">
        <f t="shared" si="11"/>
        <v/>
      </c>
      <c r="S41" s="101"/>
      <c r="T41" s="102"/>
      <c r="U41" s="103" t="str" cm="1">
        <f t="array" ref="U41">IF(J41&lt;&gt;"",IF(B41="雇用",_xlfn.IFS(J41="PD",K41*36,J41="RPD",K41*36,J41="CPD",362000*6+446000*54),""),"")</f>
        <v/>
      </c>
      <c r="V41" s="104" t="str">
        <f t="shared" si="12"/>
        <v/>
      </c>
      <c r="W41" s="105"/>
      <c r="X41" s="105"/>
      <c r="Y41" s="105"/>
      <c r="Z41" s="106" t="str">
        <f t="shared" si="4"/>
        <v/>
      </c>
      <c r="AA41" s="107"/>
      <c r="AB41" s="105"/>
      <c r="AC41" s="105"/>
      <c r="AD41" s="106" t="str">
        <f t="shared" si="5"/>
        <v/>
      </c>
      <c r="AE41" s="107"/>
      <c r="AF41" s="105"/>
      <c r="AG41" s="105"/>
      <c r="AH41" s="108" t="str">
        <f t="shared" si="6"/>
        <v/>
      </c>
      <c r="AI41" s="121"/>
      <c r="AJ41" s="105"/>
      <c r="AK41" s="105"/>
      <c r="AL41" s="106" t="str">
        <f t="shared" si="7"/>
        <v/>
      </c>
      <c r="AM41" s="107"/>
      <c r="AN41" s="105"/>
      <c r="AO41" s="105"/>
      <c r="AP41" s="104" t="str">
        <f t="shared" si="13"/>
        <v/>
      </c>
      <c r="AQ41" s="122" t="str">
        <f t="shared" si="14"/>
        <v/>
      </c>
      <c r="AR41" s="123" t="str">
        <f t="shared" si="16"/>
        <v/>
      </c>
      <c r="AS41" s="124" t="str">
        <f t="shared" si="17"/>
        <v/>
      </c>
      <c r="AT41" s="217"/>
      <c r="AU41" s="218"/>
      <c r="AV41" s="198"/>
    </row>
    <row r="42" spans="1:48" s="66" customFormat="1" ht="36" customHeight="1" x14ac:dyDescent="0.15">
      <c r="A42" s="87">
        <f t="shared" si="9"/>
        <v>19</v>
      </c>
      <c r="B42" s="88"/>
      <c r="C42" s="89" t="str">
        <f t="shared" si="1"/>
        <v/>
      </c>
      <c r="D42" s="267"/>
      <c r="E42" s="132"/>
      <c r="F42" s="130" t="str">
        <f t="shared" si="2"/>
        <v/>
      </c>
      <c r="G42" s="92" t="str">
        <f t="shared" si="3"/>
        <v/>
      </c>
      <c r="H42" s="93"/>
      <c r="I42" s="94"/>
      <c r="J42" s="95"/>
      <c r="K42" s="96" t="str" cm="1">
        <f t="array" ref="K42">_xlfn.IFS(B42&lt;&gt;"雇用","",J42="PD",362000,J42="RPD",362000,J42="CPD",446000)</f>
        <v/>
      </c>
      <c r="L42" s="97"/>
      <c r="M42" s="97"/>
      <c r="N42" s="63" t="str">
        <f t="shared" si="10"/>
        <v/>
      </c>
      <c r="O42" s="97"/>
      <c r="P42" s="98"/>
      <c r="Q42" s="99"/>
      <c r="R42" s="100" t="str">
        <f t="shared" si="11"/>
        <v/>
      </c>
      <c r="S42" s="101"/>
      <c r="T42" s="102"/>
      <c r="U42" s="103" t="str" cm="1">
        <f t="array" ref="U42">IF(J42&lt;&gt;"",IF(B42="雇用",_xlfn.IFS(J42="PD",K42*36,J42="RPD",K42*36,J42="CPD",362000*6+446000*54),""),"")</f>
        <v/>
      </c>
      <c r="V42" s="104" t="str">
        <f t="shared" si="12"/>
        <v/>
      </c>
      <c r="W42" s="105"/>
      <c r="X42" s="105"/>
      <c r="Y42" s="105"/>
      <c r="Z42" s="106" t="str">
        <f t="shared" si="4"/>
        <v/>
      </c>
      <c r="AA42" s="107"/>
      <c r="AB42" s="105"/>
      <c r="AC42" s="105"/>
      <c r="AD42" s="106" t="str">
        <f t="shared" si="5"/>
        <v/>
      </c>
      <c r="AE42" s="107"/>
      <c r="AF42" s="105"/>
      <c r="AG42" s="105"/>
      <c r="AH42" s="108" t="str">
        <f t="shared" si="6"/>
        <v/>
      </c>
      <c r="AI42" s="121"/>
      <c r="AJ42" s="105"/>
      <c r="AK42" s="105"/>
      <c r="AL42" s="106" t="str">
        <f t="shared" si="7"/>
        <v/>
      </c>
      <c r="AM42" s="107"/>
      <c r="AN42" s="105"/>
      <c r="AO42" s="105"/>
      <c r="AP42" s="104" t="str">
        <f t="shared" si="13"/>
        <v/>
      </c>
      <c r="AQ42" s="122" t="str">
        <f t="shared" si="14"/>
        <v/>
      </c>
      <c r="AR42" s="123" t="str">
        <f t="shared" si="16"/>
        <v/>
      </c>
      <c r="AS42" s="124" t="str">
        <f t="shared" si="17"/>
        <v/>
      </c>
      <c r="AT42" s="217"/>
      <c r="AU42" s="218"/>
      <c r="AV42" s="198"/>
    </row>
    <row r="43" spans="1:48" s="66" customFormat="1" ht="36" customHeight="1" thickBot="1" x14ac:dyDescent="0.2">
      <c r="A43" s="87">
        <f>A42+1</f>
        <v>20</v>
      </c>
      <c r="B43" s="88"/>
      <c r="C43" s="89" t="str">
        <f t="shared" si="1"/>
        <v/>
      </c>
      <c r="D43" s="267"/>
      <c r="E43" s="134"/>
      <c r="F43" s="135" t="str">
        <f t="shared" si="2"/>
        <v/>
      </c>
      <c r="G43" s="92" t="str">
        <f t="shared" si="3"/>
        <v/>
      </c>
      <c r="H43" s="93"/>
      <c r="I43" s="136"/>
      <c r="J43" s="137"/>
      <c r="K43" s="96" t="str" cm="1">
        <f t="array" ref="K43">_xlfn.IFS(B43&lt;&gt;"雇用","",J43="PD",362000,J43="RPD",362000,J43="CPD",446000)</f>
        <v/>
      </c>
      <c r="L43" s="97"/>
      <c r="M43" s="97"/>
      <c r="N43" s="63" t="str">
        <f t="shared" si="10"/>
        <v/>
      </c>
      <c r="O43" s="97"/>
      <c r="P43" s="98"/>
      <c r="Q43" s="99"/>
      <c r="R43" s="100" t="str">
        <f t="shared" si="11"/>
        <v/>
      </c>
      <c r="S43" s="101"/>
      <c r="T43" s="102"/>
      <c r="U43" s="103" t="str" cm="1">
        <f t="array" ref="U43">IF(J43&lt;&gt;"",IF(B43="雇用",_xlfn.IFS(J43="PD",K43*36,J43="RPD",K43*36,J43="CPD",362000*6+446000*54),""),"")</f>
        <v/>
      </c>
      <c r="V43" s="104" t="str">
        <f t="shared" si="12"/>
        <v/>
      </c>
      <c r="W43" s="105"/>
      <c r="X43" s="105"/>
      <c r="Y43" s="105"/>
      <c r="Z43" s="106" t="str">
        <f t="shared" si="4"/>
        <v/>
      </c>
      <c r="AA43" s="107"/>
      <c r="AB43" s="105"/>
      <c r="AC43" s="105"/>
      <c r="AD43" s="138" t="str">
        <f t="shared" si="5"/>
        <v/>
      </c>
      <c r="AE43" s="107"/>
      <c r="AF43" s="105"/>
      <c r="AG43" s="105"/>
      <c r="AH43" s="108" t="str">
        <f t="shared" si="6"/>
        <v/>
      </c>
      <c r="AI43" s="139"/>
      <c r="AJ43" s="140"/>
      <c r="AK43" s="140"/>
      <c r="AL43" s="138" t="str">
        <f t="shared" si="7"/>
        <v/>
      </c>
      <c r="AM43" s="107"/>
      <c r="AN43" s="105"/>
      <c r="AO43" s="105"/>
      <c r="AP43" s="104" t="str">
        <f t="shared" si="13"/>
        <v/>
      </c>
      <c r="AQ43" s="122" t="str">
        <f t="shared" si="14"/>
        <v/>
      </c>
      <c r="AR43" s="123" t="str">
        <f t="shared" si="16"/>
        <v/>
      </c>
      <c r="AS43" s="124" t="str">
        <f t="shared" si="17"/>
        <v/>
      </c>
      <c r="AT43" s="217"/>
      <c r="AU43" s="218"/>
      <c r="AV43" s="198"/>
    </row>
    <row r="44" spans="1:48" s="66" customFormat="1" ht="36" customHeight="1" thickTop="1" thickBot="1" x14ac:dyDescent="0.2">
      <c r="A44" s="207"/>
      <c r="B44" s="141"/>
      <c r="C44" s="142"/>
      <c r="D44" s="143"/>
      <c r="E44" s="143"/>
      <c r="F44" s="143"/>
      <c r="G44" s="143"/>
      <c r="H44" s="143"/>
      <c r="I44" s="143"/>
      <c r="J44" s="144"/>
      <c r="K44" s="142"/>
      <c r="L44" s="142"/>
      <c r="M44" s="142"/>
      <c r="N44" s="142"/>
      <c r="O44" s="142"/>
      <c r="P44" s="145"/>
      <c r="Q44" s="145"/>
      <c r="R44" s="144"/>
      <c r="S44" s="144"/>
      <c r="T44" s="146"/>
      <c r="U44" s="147">
        <f t="shared" ref="U44:AS44" si="18">SUM(U24:U43)</f>
        <v>169608000</v>
      </c>
      <c r="V44" s="148">
        <f t="shared" si="18"/>
        <v>43504000</v>
      </c>
      <c r="W44" s="148">
        <f t="shared" si="18"/>
        <v>15204000</v>
      </c>
      <c r="X44" s="148">
        <f t="shared" si="18"/>
        <v>28300000</v>
      </c>
      <c r="Y44" s="149">
        <f t="shared" si="18"/>
        <v>43362000</v>
      </c>
      <c r="Z44" s="150">
        <f t="shared" si="18"/>
        <v>82742000</v>
      </c>
      <c r="AA44" s="148">
        <f>SUM(AA24:AA43)</f>
        <v>2980000</v>
      </c>
      <c r="AB44" s="148">
        <f t="shared" si="18"/>
        <v>2980000</v>
      </c>
      <c r="AC44" s="149">
        <f t="shared" si="18"/>
        <v>2980000</v>
      </c>
      <c r="AD44" s="150">
        <f>SUM(AD24:AD43)</f>
        <v>8940000</v>
      </c>
      <c r="AE44" s="148">
        <f t="shared" si="18"/>
        <v>3342000</v>
      </c>
      <c r="AF44" s="149">
        <f t="shared" si="18"/>
        <v>3342000</v>
      </c>
      <c r="AG44" s="149">
        <f t="shared" si="18"/>
        <v>3342000</v>
      </c>
      <c r="AH44" s="151">
        <f t="shared" si="18"/>
        <v>10026000</v>
      </c>
      <c r="AI44" s="147">
        <f t="shared" si="18"/>
        <v>4066000</v>
      </c>
      <c r="AJ44" s="149">
        <f t="shared" si="18"/>
        <v>4066000</v>
      </c>
      <c r="AK44" s="149">
        <f t="shared" si="18"/>
        <v>4066000</v>
      </c>
      <c r="AL44" s="150">
        <f t="shared" si="18"/>
        <v>12198000</v>
      </c>
      <c r="AM44" s="148">
        <f t="shared" si="18"/>
        <v>4066000</v>
      </c>
      <c r="AN44" s="149">
        <f t="shared" si="18"/>
        <v>4066000</v>
      </c>
      <c r="AO44" s="149">
        <f t="shared" si="18"/>
        <v>4066000</v>
      </c>
      <c r="AP44" s="150">
        <f t="shared" si="18"/>
        <v>12198000</v>
      </c>
      <c r="AQ44" s="152">
        <f t="shared" si="18"/>
        <v>0</v>
      </c>
      <c r="AR44" s="149">
        <f t="shared" si="18"/>
        <v>43362000</v>
      </c>
      <c r="AS44" s="149">
        <f t="shared" si="18"/>
        <v>126104000</v>
      </c>
      <c r="AT44" s="219"/>
      <c r="AU44" s="220"/>
      <c r="AV44" s="153"/>
    </row>
    <row r="45" spans="1:48" ht="36" customHeight="1" x14ac:dyDescent="0.15">
      <c r="H45" s="304"/>
    </row>
    <row r="46" spans="1:48" ht="36" customHeight="1" x14ac:dyDescent="0.15">
      <c r="AD46" s="66"/>
    </row>
  </sheetData>
  <sheetProtection sheet="1" formatCells="0" formatColumns="0" formatRows="0" insertRows="0" selectLockedCells="1" autoFilter="0" pivotTables="0"/>
  <mergeCells count="62">
    <mergeCell ref="AV21:AV22"/>
    <mergeCell ref="AS20:AS21"/>
    <mergeCell ref="AT20:AT22"/>
    <mergeCell ref="AU20:AU22"/>
    <mergeCell ref="V21:X21"/>
    <mergeCell ref="Y21:Y22"/>
    <mergeCell ref="Z21:Z22"/>
    <mergeCell ref="AA20:AC20"/>
    <mergeCell ref="AT19:AU19"/>
    <mergeCell ref="AE20:AG20"/>
    <mergeCell ref="U19:Z19"/>
    <mergeCell ref="AA19:AP19"/>
    <mergeCell ref="AQ19:AS19"/>
    <mergeCell ref="AI20:AK20"/>
    <mergeCell ref="AM20:AO20"/>
    <mergeCell ref="AQ20:AQ21"/>
    <mergeCell ref="AR20:AR21"/>
    <mergeCell ref="U20:Z20"/>
    <mergeCell ref="B20:B22"/>
    <mergeCell ref="C20:C22"/>
    <mergeCell ref="D20:D22"/>
    <mergeCell ref="E20:E22"/>
    <mergeCell ref="F20:F22"/>
    <mergeCell ref="G20:G22"/>
    <mergeCell ref="M20:M21"/>
    <mergeCell ref="Q20:Q21"/>
    <mergeCell ref="R20:T20"/>
    <mergeCell ref="H20:H22"/>
    <mergeCell ref="I20:I22"/>
    <mergeCell ref="J20:J22"/>
    <mergeCell ref="K20:K21"/>
    <mergeCell ref="L20:L21"/>
    <mergeCell ref="N20:N21"/>
    <mergeCell ref="O20:O21"/>
    <mergeCell ref="P20:P21"/>
    <mergeCell ref="S15:S16"/>
    <mergeCell ref="F18:I18"/>
    <mergeCell ref="D19:E19"/>
    <mergeCell ref="F19:I19"/>
    <mergeCell ref="J19:K19"/>
    <mergeCell ref="L19:O19"/>
    <mergeCell ref="P19:T19"/>
    <mergeCell ref="R15:R16"/>
    <mergeCell ref="B13:C13"/>
    <mergeCell ref="G13:I13"/>
    <mergeCell ref="K13:L13"/>
    <mergeCell ref="M13:P13"/>
    <mergeCell ref="B14:C14"/>
    <mergeCell ref="S12:S13"/>
    <mergeCell ref="G8:I8"/>
    <mergeCell ref="K8:L8"/>
    <mergeCell ref="G9:I9"/>
    <mergeCell ref="K9:L9"/>
    <mergeCell ref="R9:R10"/>
    <mergeCell ref="S9:S10"/>
    <mergeCell ref="G10:I10"/>
    <mergeCell ref="K10:L10"/>
    <mergeCell ref="G11:I11"/>
    <mergeCell ref="K11:L11"/>
    <mergeCell ref="G12:I12"/>
    <mergeCell ref="K12:L12"/>
    <mergeCell ref="R12:R13"/>
  </mergeCells>
  <phoneticPr fontId="2"/>
  <conditionalFormatting sqref="AT24:AT43">
    <cfRule type="expression" dxfId="26" priority="9">
      <formula>AND(D24&lt;&gt;"",AT24="")</formula>
    </cfRule>
  </conditionalFormatting>
  <conditionalFormatting sqref="P24:P43">
    <cfRule type="expression" dxfId="25" priority="7">
      <formula>P24&lt;L24</formula>
    </cfRule>
  </conditionalFormatting>
  <conditionalFormatting sqref="Q24:Q43">
    <cfRule type="expression" dxfId="24" priority="8">
      <formula>O24&lt;Q24</formula>
    </cfRule>
  </conditionalFormatting>
  <conditionalFormatting sqref="B24:AV43">
    <cfRule type="expression" dxfId="23" priority="36">
      <formula>$AU24&lt;&gt;""</formula>
    </cfRule>
    <cfRule type="expression" dxfId="22" priority="37">
      <formula>$B24="フェローシップ型"</formula>
    </cfRule>
    <cfRule type="expression" dxfId="21" priority="38">
      <formula>$AT24="採用内定辞退"</formula>
    </cfRule>
    <cfRule type="expression" dxfId="20" priority="39">
      <formula>$AT24="採用終了"</formula>
    </cfRule>
    <cfRule type="expression" dxfId="19" priority="40">
      <formula>AND($B24="雇用",$J24="RPD")</formula>
    </cfRule>
    <cfRule type="expression" dxfId="18" priority="41">
      <formula>AND($B24="雇用",$J24="CPD")</formula>
    </cfRule>
  </conditionalFormatting>
  <dataValidations count="13">
    <dataValidation imeMode="off" allowBlank="1" showInputMessage="1" showErrorMessage="1" sqref="E9 E13:E14 R9:R10 F12:F13 U11:X11 M8:O11 R12:S13 R15:S16 T10:X10 T12:X12 T16:X16 AQ14 T14:X14 AQ16 R24:AS43 N24:N43 K24:K43" xr:uid="{5AFF0665-B5DC-4609-A057-71B9AC5B3451}"/>
    <dataValidation imeMode="off" allowBlank="1" showInputMessage="1" showErrorMessage="1" prompt="初期設定では交付申請額が表示されます。もし交付申請額と交付決定額に差がある場合には修正し、正しい交付決定額を記入してください。" sqref="S9:S10" xr:uid="{B16760A4-155A-4D91-B167-0E593CB03E36}"/>
    <dataValidation imeMode="hiragana" allowBlank="1" showInputMessage="1" showErrorMessage="1" sqref="E8 M13 E24:E43 H24:I43 AV24:AV43" xr:uid="{203ACA0F-0190-4985-8BBA-F03B678DCDF2}"/>
    <dataValidation type="list" allowBlank="1" showInputMessage="1" showErrorMessage="1" sqref="E10" xr:uid="{18E20D07-034A-4DA4-BBBB-918F78E41B8B}">
      <formula1>"【様式１】交付申請書　提出時,【様式３】第１四半期雇用支援金概算払請求書　提出時,【様式３】第２四半期雇用支援金概算払請求書　提出時,【様式３】第３四半期雇用支援金概算払請求書　提出時,【様式３】第４四半期雇用支援金概算払請求書　提出時,【様式４】変更交付申請書　提出時,【様式７】実施状況報告書　提出時,【様式８】実績報告書　提出時,【様式９】交付内容変更届　提出時"</formula1>
    </dataValidation>
    <dataValidation type="list" allowBlank="1" showInputMessage="1" showErrorMessage="1" sqref="AD20 AH20 AL20 AP20" xr:uid="{3E361E75-E7C9-4A67-999A-8080792F18FD}">
      <formula1>"必要見込額,実績額"</formula1>
    </dataValidation>
    <dataValidation type="whole" imeMode="off" allowBlank="1" showInputMessage="1" showErrorMessage="1" sqref="C8" xr:uid="{F149F5D7-EAEE-4BB3-A520-7C769762CBED}">
      <formula1>10000</formula1>
      <formula2>99999</formula2>
    </dataValidation>
    <dataValidation type="date" imeMode="off" operator="greaterThanOrEqual" allowBlank="1" showInputMessage="1" showErrorMessage="1" sqref="O24:Q43 M24:M43" xr:uid="{74D5D397-179C-43B7-8D91-76978BAC1C5A}">
      <formula1>43831</formula1>
    </dataValidation>
    <dataValidation type="list" allowBlank="1" showInputMessage="1" showErrorMessage="1" sqref="B24:B43" xr:uid="{F0D61A22-4969-4FF0-819D-0DCC7377072E}">
      <formula1>"雇用,フェローシップ型"</formula1>
    </dataValidation>
    <dataValidation type="date" imeMode="off" operator="greaterThanOrEqual" allowBlank="1" showInputMessage="1" showErrorMessage="1" promptTitle="入力時注意" sqref="L24:M43" xr:uid="{6EB3BBF4-7E8A-473A-B524-26659EE6D110}">
      <formula1>40179</formula1>
    </dataValidation>
    <dataValidation type="list" allowBlank="1" showInputMessage="1" showErrorMessage="1" prompt="採用資格を選択してください" sqref="J24:J43" xr:uid="{83B2793C-3D6E-4CFE-A7C5-6D9B0EC529F1}">
      <formula1>"PD,RPD,CPD"</formula1>
    </dataValidation>
    <dataValidation type="whole" imeMode="off" allowBlank="1" showInputMessage="1" showErrorMessage="1" error="特別研究員-PD等の年度受付番号（9桁）を入力してください。" sqref="D24:D43" xr:uid="{086BE31E-3A50-4851-BF74-712F772E4BFD}">
      <formula1>200000000</formula1>
      <formula2>300000000</formula2>
    </dataValidation>
    <dataValidation type="list" allowBlank="1" showInputMessage="1" showErrorMessage="1" sqref="AT24:AT43" xr:uid="{263CD774-4EA7-4E43-B772-0F37EB101B73}">
      <formula1>$AT$7:$AT$12</formula1>
    </dataValidation>
    <dataValidation type="list" allowBlank="1" showInputMessage="1" showErrorMessage="1" sqref="AU24:AU43" xr:uid="{2162D9B4-C16B-4781-85AB-9919D9D5A3A8}">
      <formula1>"有"</formula1>
    </dataValidation>
  </dataValidations>
  <printOptions horizontalCentered="1"/>
  <pageMargins left="3.937007874015748E-2" right="3.937007874015748E-2" top="0.55118110236220474" bottom="0.55118110236220474" header="0.31496062992125984" footer="0.31496062992125984"/>
  <pageSetup paperSize="8" scale="22" fitToHeight="0" orientation="landscape" cellComments="asDisplayed" r:id="rId1"/>
  <headerFooter alignWithMargins="0">
    <oddHeader xml:space="preserve">&amp;R
</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088D5-935A-4709-9A8F-3C2720749154}">
  <sheetPr>
    <tabColor rgb="FFFFC000"/>
    <pageSetUpPr fitToPage="1"/>
  </sheetPr>
  <dimension ref="A1:AW46"/>
  <sheetViews>
    <sheetView view="pageBreakPreview" zoomScale="60" zoomScaleNormal="50" workbookViewId="0">
      <selection activeCell="C8" sqref="C8"/>
    </sheetView>
  </sheetViews>
  <sheetFormatPr defaultColWidth="9" defaultRowHeight="20.100000000000001" customHeight="1" outlineLevelCol="1" x14ac:dyDescent="0.15"/>
  <cols>
    <col min="1" max="1" width="12.625" style="295" customWidth="1"/>
    <col min="2" max="4" width="16.625" style="295" customWidth="1"/>
    <col min="5" max="5" width="40.625" style="295" customWidth="1"/>
    <col min="6" max="6" width="9.625" style="295" customWidth="1" outlineLevel="1"/>
    <col min="7" max="8" width="40.625" style="295" customWidth="1" outlineLevel="1"/>
    <col min="9" max="9" width="30.625" style="295" customWidth="1" outlineLevel="1"/>
    <col min="10" max="10" width="9.625" style="295" customWidth="1"/>
    <col min="11" max="11" width="20.625" style="295" customWidth="1"/>
    <col min="12" max="20" width="16.625" style="295" customWidth="1"/>
    <col min="21" max="26" width="20.625" style="295" customWidth="1"/>
    <col min="27" max="42" width="14.625" style="295" customWidth="1"/>
    <col min="43" max="46" width="18.625" style="295" customWidth="1"/>
    <col min="47" max="47" width="9.625" style="295" customWidth="1"/>
    <col min="48" max="48" width="48.625" style="295" customWidth="1"/>
    <col min="49" max="49" width="9" style="295" customWidth="1"/>
    <col min="50" max="16384" width="9" style="295"/>
  </cols>
  <sheetData>
    <row r="1" spans="1:48" s="66" customFormat="1" ht="36" customHeight="1" thickBot="1" x14ac:dyDescent="0.2">
      <c r="A1" s="35" t="s">
        <v>210</v>
      </c>
      <c r="B1" s="34">
        <v>7</v>
      </c>
      <c r="C1" s="33">
        <f>B1+2018</f>
        <v>2025</v>
      </c>
      <c r="D1" s="36" t="s">
        <v>68</v>
      </c>
      <c r="E1" s="32" t="s">
        <v>67</v>
      </c>
      <c r="AV1" s="31" t="s">
        <v>66</v>
      </c>
    </row>
    <row r="2" spans="1:48" s="66" customFormat="1" ht="36" customHeight="1" x14ac:dyDescent="0.15"/>
    <row r="3" spans="1:48" s="66" customFormat="1" ht="36" customHeight="1" x14ac:dyDescent="0.15">
      <c r="A3"/>
      <c r="B3" s="27" t="s">
        <v>61</v>
      </c>
      <c r="C3" s="30" t="s">
        <v>65</v>
      </c>
      <c r="D3" s="25" t="s">
        <v>64</v>
      </c>
    </row>
    <row r="4" spans="1:48" s="66" customFormat="1" ht="36" customHeight="1" x14ac:dyDescent="0.15">
      <c r="A4"/>
      <c r="B4" s="27" t="s">
        <v>61</v>
      </c>
      <c r="C4" s="29" t="s">
        <v>63</v>
      </c>
      <c r="D4" s="28" t="s">
        <v>62</v>
      </c>
    </row>
    <row r="5" spans="1:48" s="66" customFormat="1" ht="36" customHeight="1" thickBot="1" x14ac:dyDescent="0.2">
      <c r="A5"/>
      <c r="B5" s="27" t="s">
        <v>61</v>
      </c>
      <c r="C5" s="26" t="s">
        <v>180</v>
      </c>
      <c r="AT5" s="275"/>
    </row>
    <row r="6" spans="1:48" s="66" customFormat="1" ht="36" customHeight="1" thickTop="1" thickBot="1" x14ac:dyDescent="0.2">
      <c r="A6"/>
      <c r="AS6" s="278"/>
      <c r="AT6" s="21" t="s">
        <v>151</v>
      </c>
      <c r="AU6" s="302" t="s">
        <v>178</v>
      </c>
    </row>
    <row r="7" spans="1:48" s="66" customFormat="1" ht="60" customHeight="1" thickBot="1" x14ac:dyDescent="0.2">
      <c r="B7" s="40" t="s">
        <v>60</v>
      </c>
      <c r="C7" s="275"/>
      <c r="D7" s="275"/>
      <c r="E7" s="275"/>
      <c r="K7" s="45" t="s">
        <v>206</v>
      </c>
      <c r="L7" s="275"/>
      <c r="M7" s="275"/>
      <c r="R7" s="12" t="s">
        <v>71</v>
      </c>
      <c r="Z7" s="58" t="s">
        <v>205</v>
      </c>
      <c r="AA7" s="275"/>
      <c r="AB7" s="275"/>
      <c r="AC7" s="275"/>
      <c r="AD7" s="275"/>
      <c r="AE7" s="275"/>
      <c r="AF7" s="275"/>
      <c r="AG7" s="275"/>
      <c r="AH7" s="275"/>
      <c r="AI7" s="275"/>
      <c r="AJ7" s="275"/>
      <c r="AK7" s="275"/>
      <c r="AL7" s="275"/>
      <c r="AM7" s="275"/>
      <c r="AN7" s="275"/>
      <c r="AO7" s="275"/>
      <c r="AP7" s="275"/>
      <c r="AS7" s="278"/>
      <c r="AT7" s="303" t="s">
        <v>4</v>
      </c>
      <c r="AU7" s="302" t="s">
        <v>176</v>
      </c>
    </row>
    <row r="8" spans="1:48" s="66" customFormat="1" ht="60" customHeight="1" thickTop="1" thickBot="1" x14ac:dyDescent="0.2">
      <c r="A8" s="278"/>
      <c r="B8" s="37" t="s">
        <v>33</v>
      </c>
      <c r="C8" s="268">
        <v>99999</v>
      </c>
      <c r="D8" s="41" t="s">
        <v>59</v>
      </c>
      <c r="E8" s="42" t="s">
        <v>181</v>
      </c>
      <c r="F8" s="279"/>
      <c r="G8" s="392" t="s">
        <v>154</v>
      </c>
      <c r="H8" s="392"/>
      <c r="I8" s="392"/>
      <c r="J8" s="278"/>
      <c r="K8" s="403" t="s">
        <v>159</v>
      </c>
      <c r="L8" s="404"/>
      <c r="M8" s="259">
        <v>8578000</v>
      </c>
      <c r="N8" s="279"/>
      <c r="R8" s="24" t="s">
        <v>58</v>
      </c>
      <c r="S8" s="23" t="s">
        <v>57</v>
      </c>
      <c r="T8" s="52"/>
      <c r="U8" s="53" t="s">
        <v>75</v>
      </c>
      <c r="V8" s="54" t="s">
        <v>76</v>
      </c>
      <c r="W8" s="54" t="s">
        <v>77</v>
      </c>
      <c r="X8" s="55" t="s">
        <v>78</v>
      </c>
      <c r="Y8" s="280"/>
      <c r="Z8" s="281"/>
      <c r="AA8" s="60" t="s">
        <v>108</v>
      </c>
      <c r="AB8" s="22" t="s">
        <v>107</v>
      </c>
      <c r="AC8" s="59" t="s">
        <v>106</v>
      </c>
      <c r="AD8" s="21" t="s">
        <v>93</v>
      </c>
      <c r="AE8" s="60" t="s">
        <v>105</v>
      </c>
      <c r="AF8" s="22" t="s">
        <v>104</v>
      </c>
      <c r="AG8" s="59" t="s">
        <v>103</v>
      </c>
      <c r="AH8" s="21" t="s">
        <v>94</v>
      </c>
      <c r="AI8" s="60" t="s">
        <v>25</v>
      </c>
      <c r="AJ8" s="22" t="s">
        <v>24</v>
      </c>
      <c r="AK8" s="59" t="s">
        <v>23</v>
      </c>
      <c r="AL8" s="21" t="s">
        <v>95</v>
      </c>
      <c r="AM8" s="60" t="s">
        <v>100</v>
      </c>
      <c r="AN8" s="22" t="s">
        <v>101</v>
      </c>
      <c r="AO8" s="59" t="s">
        <v>102</v>
      </c>
      <c r="AP8" s="21" t="s">
        <v>96</v>
      </c>
      <c r="AQ8" s="279"/>
      <c r="AS8" s="278"/>
      <c r="AT8" s="300" t="s">
        <v>56</v>
      </c>
    </row>
    <row r="9" spans="1:48" s="66" customFormat="1" ht="60" customHeight="1" thickTop="1" x14ac:dyDescent="0.15">
      <c r="B9" s="282"/>
      <c r="C9" s="283"/>
      <c r="D9" s="38" t="s">
        <v>55</v>
      </c>
      <c r="E9" s="20">
        <v>45463</v>
      </c>
      <c r="F9" s="279"/>
      <c r="G9" s="392" t="s">
        <v>155</v>
      </c>
      <c r="H9" s="392"/>
      <c r="I9" s="392"/>
      <c r="J9" s="278"/>
      <c r="K9" s="405" t="s">
        <v>160</v>
      </c>
      <c r="L9" s="406"/>
      <c r="M9" s="296">
        <f>IF(M8="","",T12)</f>
        <v>8940000</v>
      </c>
      <c r="N9" s="279"/>
      <c r="R9" s="407">
        <v>43362000</v>
      </c>
      <c r="S9" s="401">
        <f>IF(R9="","",R9)</f>
        <v>43362000</v>
      </c>
      <c r="T9" s="17" t="s">
        <v>168</v>
      </c>
      <c r="U9" s="19" t="s">
        <v>79</v>
      </c>
      <c r="V9" s="18" t="s">
        <v>80</v>
      </c>
      <c r="W9" s="18" t="s">
        <v>81</v>
      </c>
      <c r="X9" s="46" t="s">
        <v>82</v>
      </c>
      <c r="Y9" s="280"/>
      <c r="Z9" s="199" t="s">
        <v>98</v>
      </c>
      <c r="AA9" s="221">
        <f>COUNTIFS($B$24:$B$43,"雇用",$J$24:$J$43,"PD",AA24:AA43,"&lt;&gt;"&amp;"")-COUNTIFS($B$24:$B$43,"雇用",$J$24:$J$43,"PD",AA$24:AA$43,"0")</f>
        <v>7</v>
      </c>
      <c r="AB9" s="222">
        <f>COUNTIFS($B$24:$B$43,"雇用",$J$24:$J$43,"PD",AB24:AB43,"&lt;&gt;"&amp;"")-COUNTIFS($B$24:$B$43,"雇用",$J$24:$J$43,"PD",AB$24:AB$43,"0")</f>
        <v>7</v>
      </c>
      <c r="AC9" s="223">
        <f>COUNTIFS($B$24:$B$43,"雇用",$J$24:$J$43,"PD",AC24:AC43,"&lt;&gt;"&amp;"")-COUNTIFS($B$24:$B$43,"雇用",$J$24:$J$43,"PD",AC$24:AC$43,"0")</f>
        <v>6</v>
      </c>
      <c r="AD9" s="224">
        <f>SUM(AA9:AC9)</f>
        <v>20</v>
      </c>
      <c r="AE9" s="221">
        <f>COUNTIFS($B$24:$B$43,"雇用",$J$24:$J$43,"PD",AE24:AE43,"&lt;&gt;"&amp;"")-COUNTIFS($B$24:$B$43,"雇用",$J$24:$J$43,"PD",AE$24:AE$43,"0")</f>
        <v>6</v>
      </c>
      <c r="AF9" s="222">
        <f>COUNTIFS($B$24:$B$43,"雇用",$J$24:$J$43,"PD",AF24:AF43,"&lt;&gt;"&amp;"")-COUNTIFS($B$24:$B$43,"雇用",$J$24:$J$43,"PD",AF$24:AF$43,"0")</f>
        <v>6</v>
      </c>
      <c r="AG9" s="223">
        <f>COUNTIFS($B$24:$B$43,"雇用",$J$24:$J$43,"PD",AG24:AG43,"&lt;&gt;"&amp;"")-COUNTIFS($B$24:$B$43,"雇用",$J$24:$J$43,"PD",AG$24:AG$43,"0")</f>
        <v>5</v>
      </c>
      <c r="AH9" s="224">
        <f>SUM(AE9:AG9)</f>
        <v>17</v>
      </c>
      <c r="AI9" s="221">
        <f>COUNTIFS($B$24:$B$43,"雇用",$J$24:$J$43,"PD",AI24:AI43,"&lt;&gt;"&amp;"")-COUNTIFS($B$24:$B$43,"雇用",$J$24:$J$43,"PD",AI$24:AI$43,"0")</f>
        <v>5</v>
      </c>
      <c r="AJ9" s="222">
        <f>COUNTIFS($B$24:$B$43,"雇用",$J$24:$J$43,"PD",AJ24:AJ43,"&lt;&gt;"&amp;"")-COUNTIFS($B$24:$B$43,"雇用",$J$24:$J$43,"PD",AJ$24:AJ$43,"0")</f>
        <v>6</v>
      </c>
      <c r="AK9" s="223">
        <f>COUNTIFS($B$24:$B$43,"雇用",$J$24:$J$43,"PD",AK24:AK43,"&lt;&gt;"&amp;"")-COUNTIFS($B$24:$B$43,"雇用",$J$24:$J$43,"PD",AK$24:AK$43,"0")</f>
        <v>6</v>
      </c>
      <c r="AL9" s="224">
        <f>SUM(AI9:AK9)</f>
        <v>17</v>
      </c>
      <c r="AM9" s="221">
        <f>COUNTIFS($B$24:$B$43,"雇用",$J$24:$J$43,"PD",AM24:AM43,"&lt;&gt;"&amp;"")-COUNTIFS($B$24:$B$43,"雇用",$J$24:$J$43,"PD",AM$24:AM$43,"0")</f>
        <v>6</v>
      </c>
      <c r="AN9" s="222">
        <f>COUNTIFS($B$24:$B$43,"雇用",$J$24:$J$43,"PD",AN24:AN43,"&lt;&gt;"&amp;"")-COUNTIFS($B$24:$B$43,"雇用",$J$24:$J$43,"PD",AN$24:AN$43,"0")</f>
        <v>6</v>
      </c>
      <c r="AO9" s="223">
        <f>COUNTIFS($B$24:$B$43,"雇用",$J$24:$J$43,"PD",AO24:AO43,"&lt;&gt;"&amp;"")-COUNTIFS($B$24:$B$43,"雇用",$J$24:$J$43,"PD",AO$24:AO$43,"0")</f>
        <v>6</v>
      </c>
      <c r="AP9" s="224">
        <f>SUM(AM9:AO9)</f>
        <v>18</v>
      </c>
      <c r="AQ9" s="279"/>
      <c r="AS9" s="278"/>
      <c r="AT9" s="300" t="s">
        <v>54</v>
      </c>
    </row>
    <row r="10" spans="1:48" s="66" customFormat="1" ht="60" customHeight="1" thickBot="1" x14ac:dyDescent="0.2">
      <c r="C10" s="278"/>
      <c r="D10" s="39" t="s">
        <v>53</v>
      </c>
      <c r="E10" s="44" t="s">
        <v>70</v>
      </c>
      <c r="F10" s="279"/>
      <c r="G10" s="392" t="s">
        <v>165</v>
      </c>
      <c r="H10" s="392"/>
      <c r="I10" s="392"/>
      <c r="J10" s="278"/>
      <c r="K10" s="405" t="s">
        <v>161</v>
      </c>
      <c r="L10" s="406"/>
      <c r="M10" s="296">
        <f>IF(M8="","",T14)</f>
        <v>8397000</v>
      </c>
      <c r="N10" s="279"/>
      <c r="R10" s="408"/>
      <c r="S10" s="402"/>
      <c r="T10" s="249">
        <f>IF(U10="","",U10+V10+W10+X10)</f>
        <v>37208000</v>
      </c>
      <c r="U10" s="256">
        <v>8940000</v>
      </c>
      <c r="V10" s="257">
        <v>8578000</v>
      </c>
      <c r="W10" s="257">
        <v>9664000</v>
      </c>
      <c r="X10" s="258">
        <v>10026000</v>
      </c>
      <c r="Y10" s="280"/>
      <c r="Z10" s="200" t="s">
        <v>52</v>
      </c>
      <c r="AA10" s="225">
        <f>COUNTIFS($B$24:$B$43,"雇用",$J$24:$J$43,"RPD",AA$24:AA$43,"&lt;&gt;"&amp;"")-COUNTIFS($B$24:$B$43,"雇用",$J$24:$J$43,"RPD",AA$24:AA$43,"0")</f>
        <v>0</v>
      </c>
      <c r="AB10" s="226">
        <f>COUNTIFS($B$24:$B$43,"雇用",$J$24:$J$43,"RPD",AB$24:AB$43,"&lt;&gt;"&amp;"")-COUNTIFS($B$24:$B$43,"雇用",$J$24:$J$43,"RPD",AB$24:AB$43,"0")</f>
        <v>0</v>
      </c>
      <c r="AC10" s="227">
        <f>COUNTIFS($B$24:$B$43,"雇用",$J$24:$J$43,"RPD",AC$24:AC$43,"&lt;&gt;"&amp;"")-COUNTIFS($B$24:$B$43,"雇用",$J$24:$J$43,"RPD",AC$24:AC$43,"0")</f>
        <v>0</v>
      </c>
      <c r="AD10" s="228">
        <f>SUM(AA10:AC10)</f>
        <v>0</v>
      </c>
      <c r="AE10" s="225">
        <f>COUNTIFS($B$24:$B$43,"雇用",$J$24:$J$43,"RPD",AE$24:AE$43,"&lt;&gt;"&amp;"")-COUNTIFS($B$24:$B$43,"雇用",$J$24:$J$43,"RPD",AE$24:AE$43,"0")</f>
        <v>1</v>
      </c>
      <c r="AF10" s="226">
        <f>COUNTIFS($B$24:$B$43,"雇用",$J$24:$J$43,"RPD",AF$24:AF$43,"&lt;&gt;"&amp;"")-COUNTIFS($B$24:$B$43,"雇用",$J$24:$J$43,"RPD",AF$24:AF$43,"0")</f>
        <v>1</v>
      </c>
      <c r="AG10" s="227">
        <f>COUNTIFS($B$24:$B$43,"雇用",$J$24:$J$43,"RPD",AG$24:AG$43,"&lt;&gt;"&amp;"")-COUNTIFS($B$24:$B$43,"雇用",$J$24:$J$43,"RPD",AG$24:AG$43,"0")</f>
        <v>1</v>
      </c>
      <c r="AH10" s="228">
        <f>SUM(AE10:AG10)</f>
        <v>3</v>
      </c>
      <c r="AI10" s="225">
        <f>COUNTIFS($B$24:$B$43,"雇用",$J$24:$J$43,"RPD",AI$24:AI$43,"&lt;&gt;"&amp;"")-COUNTIFS($B$24:$B$43,"雇用",$J$24:$J$43,"RPD",AI$24:AI$43,"0")</f>
        <v>2</v>
      </c>
      <c r="AJ10" s="226">
        <f>COUNTIFS($B$24:$B$43,"雇用",$J$24:$J$43,"RPD",AJ$24:AJ$43,"&lt;&gt;"&amp;"")-COUNTIFS($B$24:$B$43,"雇用",$J$24:$J$43,"RPD",AJ$24:AJ$43,"0")</f>
        <v>2</v>
      </c>
      <c r="AK10" s="227">
        <f>COUNTIFS($B$24:$B$43,"雇用",$J$24:$J$43,"RPD",AK$24:AK$43,"&lt;&gt;"&amp;"")-COUNTIFS($B$24:$B$43,"雇用",$J$24:$J$43,"RPD",AK$24:AK$43,"0")</f>
        <v>2</v>
      </c>
      <c r="AL10" s="228">
        <f>SUM(AI10:AK10)</f>
        <v>6</v>
      </c>
      <c r="AM10" s="225">
        <f>COUNTIFS($B$24:$B$43,"雇用",$J$24:$J$43,"RPD",AM$24:AM$43,"&lt;&gt;"&amp;"")-COUNTIFS($B$24:$B$43,"雇用",$J$24:$J$43,"RPD",AM$24:AM$43,"0")</f>
        <v>2</v>
      </c>
      <c r="AN10" s="226">
        <f>COUNTIFS($B$24:$B$43,"雇用",$J$24:$J$43,"RPD",AN$24:AN$43,"&lt;&gt;"&amp;"")-COUNTIFS($B$24:$B$43,"雇用",$J$24:$J$43,"RPD",AN$24:AN$43,"0")</f>
        <v>2</v>
      </c>
      <c r="AO10" s="227">
        <f>COUNTIFS($B$24:$B$43,"雇用",$J$24:$J$43,"RPD",AO$24:AO$43,"&lt;&gt;"&amp;"")-COUNTIFS($B$24:$B$43,"雇用",$J$24:$J$43,"RPD",AO$24:AO$43,"0")</f>
        <v>2</v>
      </c>
      <c r="AP10" s="228">
        <f>SUM(AM10:AO10)</f>
        <v>6</v>
      </c>
      <c r="AQ10" s="279"/>
      <c r="AS10" s="278"/>
      <c r="AT10" s="300" t="s">
        <v>51</v>
      </c>
    </row>
    <row r="11" spans="1:48" s="66" customFormat="1" ht="60" customHeight="1" thickTop="1" thickBot="1" x14ac:dyDescent="0.2">
      <c r="D11" s="282"/>
      <c r="E11" s="282"/>
      <c r="F11" s="64"/>
      <c r="G11" s="392" t="s">
        <v>156</v>
      </c>
      <c r="H11" s="392"/>
      <c r="I11" s="392"/>
      <c r="J11" s="278"/>
      <c r="K11" s="409" t="s">
        <v>162</v>
      </c>
      <c r="L11" s="410"/>
      <c r="M11" s="260">
        <f>IFERROR(IF(M8="","",M9-M10),"")</f>
        <v>543000</v>
      </c>
      <c r="N11" s="279"/>
      <c r="R11" s="51" t="s">
        <v>50</v>
      </c>
      <c r="S11" s="14" t="s">
        <v>49</v>
      </c>
      <c r="T11" s="206" t="s">
        <v>167</v>
      </c>
      <c r="U11" s="305" t="s">
        <v>132</v>
      </c>
      <c r="V11" s="306" t="s">
        <v>48</v>
      </c>
      <c r="W11" s="306" t="s">
        <v>47</v>
      </c>
      <c r="X11" s="307" t="s">
        <v>46</v>
      </c>
      <c r="Y11" s="280"/>
      <c r="Z11" s="201" t="s">
        <v>99</v>
      </c>
      <c r="AA11" s="229">
        <f t="shared" ref="AA11:AN11" si="0">AA$9+AA$10</f>
        <v>7</v>
      </c>
      <c r="AB11" s="230">
        <f t="shared" si="0"/>
        <v>7</v>
      </c>
      <c r="AC11" s="231">
        <f t="shared" si="0"/>
        <v>6</v>
      </c>
      <c r="AD11" s="232">
        <f>AD$9+AD$10</f>
        <v>20</v>
      </c>
      <c r="AE11" s="229">
        <f t="shared" si="0"/>
        <v>7</v>
      </c>
      <c r="AF11" s="230">
        <f t="shared" si="0"/>
        <v>7</v>
      </c>
      <c r="AG11" s="231">
        <f t="shared" si="0"/>
        <v>6</v>
      </c>
      <c r="AH11" s="232">
        <f>AH$9+AH$10</f>
        <v>20</v>
      </c>
      <c r="AI11" s="229">
        <f t="shared" si="0"/>
        <v>7</v>
      </c>
      <c r="AJ11" s="230">
        <f t="shared" si="0"/>
        <v>8</v>
      </c>
      <c r="AK11" s="231">
        <f t="shared" si="0"/>
        <v>8</v>
      </c>
      <c r="AL11" s="232">
        <f>AL$9+AL$10</f>
        <v>23</v>
      </c>
      <c r="AM11" s="229">
        <f t="shared" si="0"/>
        <v>8</v>
      </c>
      <c r="AN11" s="230">
        <f t="shared" si="0"/>
        <v>8</v>
      </c>
      <c r="AO11" s="231">
        <f>AO$9+AO$10</f>
        <v>8</v>
      </c>
      <c r="AP11" s="232">
        <f>AP$9+AP$10</f>
        <v>24</v>
      </c>
      <c r="AQ11" s="279"/>
      <c r="AS11" s="278"/>
      <c r="AT11" s="300" t="s">
        <v>174</v>
      </c>
    </row>
    <row r="12" spans="1:48" s="66" customFormat="1" ht="60" customHeight="1" thickTop="1" thickBot="1" x14ac:dyDescent="0.2">
      <c r="B12" s="276"/>
      <c r="C12" s="276"/>
      <c r="D12" s="276"/>
      <c r="F12" s="16"/>
      <c r="G12" s="392" t="s">
        <v>157</v>
      </c>
      <c r="H12" s="392"/>
      <c r="I12" s="392"/>
      <c r="J12" s="284"/>
      <c r="K12" s="411" t="s">
        <v>163</v>
      </c>
      <c r="L12" s="412"/>
      <c r="M12" s="261" cm="1">
        <f t="array" ref="M12">IFERROR(_xlfn.IFS(E10="【様式３】第１四半期雇用支援金概算払請求書　提出時",M8-M11,E10="【様式３】第２四半期雇用支援金概算払請求書　提出時",M8-M11,E10="【様式３】第３四半期雇用支援金概算払請求書　提出時",M8-M11,E10="【様式３】第４四半期雇用支援金概算払請求書　提出時",M8-M11,TRUE,""),"")</f>
        <v>8035000</v>
      </c>
      <c r="N12" s="285"/>
      <c r="O12" s="275"/>
      <c r="P12" s="275"/>
      <c r="R12" s="407"/>
      <c r="S12" s="401" t="str">
        <f>IF(R12="","",R12)</f>
        <v/>
      </c>
      <c r="T12" s="252">
        <f>IF(U12="","",U12+V12+W12+X12)</f>
        <v>8940000</v>
      </c>
      <c r="U12" s="253">
        <v>8940000</v>
      </c>
      <c r="V12" s="254"/>
      <c r="W12" s="254"/>
      <c r="X12" s="255"/>
      <c r="Y12" s="280"/>
      <c r="Z12" s="202" t="s">
        <v>45</v>
      </c>
      <c r="AA12" s="233">
        <f>(COUNTIFS($B$24:$B$43,"雇用",$J$24:$J$43,"CPD",AA$24:AA$43,"&lt;&gt;"&amp;"")-COUNTIFS($B$24:$B$43,"雇用",$J$24:$J$43,"CPD",AA$24:AA$43,"0"))</f>
        <v>1</v>
      </c>
      <c r="AB12" s="234">
        <f>(COUNTIFS($B$24:$B$43,"雇用",$J$24:$J$43,"CPD",AB$24:AB$43,"&lt;&gt;"&amp;"")-COUNTIFS($B$24:$B$43,"雇用",$J$24:$J$43,"CPD",AB$24:AB$43,"0"))</f>
        <v>1</v>
      </c>
      <c r="AC12" s="235">
        <f>(COUNTIFS($B$24:$B$43,"雇用",$J$24:$J$43,"CPD",AC$24:AC$43,"&lt;&gt;"&amp;"")-COUNTIFS($B$24:$B$43,"雇用",$J$24:$J$43,"CPD",AC$24:AC$43,"0"))</f>
        <v>1</v>
      </c>
      <c r="AD12" s="236">
        <f>SUM(AA12:AC12)</f>
        <v>3</v>
      </c>
      <c r="AE12" s="233">
        <f>(COUNTIFS($B$24:$B$43,"雇用",$J$24:$J$43,"CPD",AE$24:AE$43,"&lt;&gt;"&amp;"")-COUNTIFS($B$24:$B$43,"雇用",$J$24:$J$43,"CPD",AE$24:AE$43,"0"))</f>
        <v>1</v>
      </c>
      <c r="AF12" s="234">
        <f>(COUNTIFS($B$24:$B$43,"雇用",$J$24:$J$43,"CPD",AF$24:AF$43,"&lt;&gt;"&amp;"")-COUNTIFS($B$24:$B$43,"雇用",$J$24:$J$43,"CPD",AF$24:AF$43,"0"))</f>
        <v>1</v>
      </c>
      <c r="AG12" s="235">
        <f>(COUNTIFS($B$24:$B$43,"雇用",$J$24:$J$43,"CPD",AG$24:AG$43,"&lt;&gt;"&amp;"")-COUNTIFS($B$24:$B$43,"雇用",$J$24:$J$43,"CPD",AG$24:AG$43,"0"))</f>
        <v>1</v>
      </c>
      <c r="AH12" s="236">
        <f>SUM(AE12:AG12)</f>
        <v>3</v>
      </c>
      <c r="AI12" s="233">
        <f>(COUNTIFS($B$24:$B$43,"雇用",$J$24:$J$43,"CPD",AI$24:AI$43,"&lt;&gt;"&amp;"")-COUNTIFS($B$24:$B$43,"雇用",$J$24:$J$43,"CPD",AI$24:AI$43,"0"))</f>
        <v>1</v>
      </c>
      <c r="AJ12" s="234">
        <f>(COUNTIFS($B$24:$B$43,"雇用",$J$24:$J$43,"CPD",AJ$24:AJ$43,"&lt;&gt;"&amp;"")-COUNTIFS($B$24:$B$43,"雇用",$J$24:$J$43,"CPD",AJ$24:AJ$43,"0"))</f>
        <v>1</v>
      </c>
      <c r="AK12" s="235">
        <f>(COUNTIFS($B$24:$B$43,"雇用",$J$24:$J$43,"CPD",AK$24:AK$43,"&lt;&gt;"&amp;"")-COUNTIFS($B$24:$B$43,"雇用",$J$24:$J$43,"CPD",AK$24:AK$43,"0"))</f>
        <v>1</v>
      </c>
      <c r="AL12" s="236">
        <f>SUM(AI12:AK12)</f>
        <v>3</v>
      </c>
      <c r="AM12" s="233">
        <f>(COUNTIFS($B$24:$B$43,"雇用",$J$24:$J$43,"CPD",AM$24:AM$43,"&lt;&gt;"&amp;"")-COUNTIFS($B$24:$B$43,"雇用",$J$24:$J$43,"CPD",AM$24:AM$43,"0"))</f>
        <v>1</v>
      </c>
      <c r="AN12" s="234">
        <f>(COUNTIFS($B$24:$B$43,"雇用",$J$24:$J$43,"CPD",AN$24:AN$43,"&lt;&gt;"&amp;"")-COUNTIFS($B$24:$B$43,"雇用",$J$24:$J$43,"CPD",AN$24:AN$43,"0"))</f>
        <v>1</v>
      </c>
      <c r="AO12" s="235">
        <f>(COUNTIFS($B$24:$B$43,"雇用",$J$24:$J$43,"CPD",AO$24:AO$43,"&lt;&gt;"&amp;"")-COUNTIFS($B$24:$B$43,"雇用",$J$24:$J$43,"CPD",AO$24:AO$43,"0"))</f>
        <v>1</v>
      </c>
      <c r="AP12" s="236">
        <f>SUM(AM12:AO12)</f>
        <v>3</v>
      </c>
      <c r="AQ12" s="279"/>
      <c r="AS12" s="278"/>
      <c r="AT12" s="301" t="s">
        <v>175</v>
      </c>
    </row>
    <row r="13" spans="1:48" s="66" customFormat="1" ht="60" customHeight="1" thickTop="1" thickBot="1" x14ac:dyDescent="0.2">
      <c r="A13" s="277"/>
      <c r="B13" s="391" t="s">
        <v>73</v>
      </c>
      <c r="C13" s="391"/>
      <c r="D13" s="269">
        <f>COUNTIFS($B$24:$B$43,"雇用",$AT$24:$AT$43,"雇用継続中")+COUNTIFS($B$24:$B$43,"雇用",$AT$24:$AT$43,"雇用予定")</f>
        <v>11</v>
      </c>
      <c r="E13" s="43"/>
      <c r="F13" s="16"/>
      <c r="G13" s="392" t="s">
        <v>158</v>
      </c>
      <c r="H13" s="392"/>
      <c r="I13" s="392"/>
      <c r="J13" s="278"/>
      <c r="K13" s="393" t="s">
        <v>164</v>
      </c>
      <c r="L13" s="394"/>
      <c r="M13" s="395" t="s">
        <v>229</v>
      </c>
      <c r="N13" s="396"/>
      <c r="O13" s="396"/>
      <c r="P13" s="396"/>
      <c r="Q13" s="280"/>
      <c r="R13" s="408"/>
      <c r="S13" s="402"/>
      <c r="T13" s="47" t="s">
        <v>169</v>
      </c>
      <c r="U13" s="48" t="s">
        <v>83</v>
      </c>
      <c r="V13" s="49" t="s">
        <v>84</v>
      </c>
      <c r="W13" s="49" t="s">
        <v>85</v>
      </c>
      <c r="X13" s="50" t="s">
        <v>86</v>
      </c>
      <c r="Y13" s="286"/>
      <c r="Z13" s="203" t="s">
        <v>97</v>
      </c>
      <c r="AA13" s="237"/>
      <c r="AB13" s="238"/>
      <c r="AC13" s="238"/>
      <c r="AD13" s="239">
        <f>AD11*362000</f>
        <v>7240000</v>
      </c>
      <c r="AE13" s="237"/>
      <c r="AF13" s="238"/>
      <c r="AG13" s="238"/>
      <c r="AH13" s="239">
        <f>AH11*362000</f>
        <v>7240000</v>
      </c>
      <c r="AI13" s="237"/>
      <c r="AJ13" s="238"/>
      <c r="AK13" s="238"/>
      <c r="AL13" s="239">
        <f>AL11*362000</f>
        <v>8326000</v>
      </c>
      <c r="AM13" s="237"/>
      <c r="AN13" s="238"/>
      <c r="AO13" s="238"/>
      <c r="AP13" s="239">
        <f>AP11*362000</f>
        <v>8688000</v>
      </c>
      <c r="AQ13" s="287"/>
      <c r="AT13" s="282"/>
    </row>
    <row r="14" spans="1:48" s="66" customFormat="1" ht="60" customHeight="1" thickTop="1" thickBot="1" x14ac:dyDescent="0.2">
      <c r="A14" s="277"/>
      <c r="B14" s="397" t="s">
        <v>74</v>
      </c>
      <c r="C14" s="398"/>
      <c r="D14" s="270">
        <f>COUNTIFS($B$24:$B$43,"フェローシップ型",$AT$24:$AT$43,"フェロー受入")</f>
        <v>1</v>
      </c>
      <c r="E14" s="43"/>
      <c r="K14" s="282"/>
      <c r="L14" s="282"/>
      <c r="M14" s="282"/>
      <c r="N14" s="282"/>
      <c r="O14" s="282"/>
      <c r="P14" s="282"/>
      <c r="R14" s="15" t="s">
        <v>92</v>
      </c>
      <c r="S14" s="14" t="s">
        <v>91</v>
      </c>
      <c r="T14" s="249">
        <f>IFERROR(IF(U14="","",SUM(U14:X14)),"")</f>
        <v>8397000</v>
      </c>
      <c r="U14" s="250">
        <f>IF(AD20="実績額",AD44,"")</f>
        <v>8397000</v>
      </c>
      <c r="V14" s="251" t="str">
        <f>IF(AH20="実績額",AH44,"")</f>
        <v/>
      </c>
      <c r="W14" s="251" t="str">
        <f>IF(AL20="実績額",AL44,"")</f>
        <v/>
      </c>
      <c r="X14" s="297" t="str">
        <f>IF(AP20="実績額",AP44,"")</f>
        <v/>
      </c>
      <c r="Y14" s="286"/>
      <c r="Z14" s="204" t="s">
        <v>44</v>
      </c>
      <c r="AA14" s="240"/>
      <c r="AB14" s="241"/>
      <c r="AC14" s="241"/>
      <c r="AD14" s="242">
        <f>AD12*446000</f>
        <v>1338000</v>
      </c>
      <c r="AE14" s="240"/>
      <c r="AF14" s="241"/>
      <c r="AG14" s="241"/>
      <c r="AH14" s="242">
        <f>AH12*446000</f>
        <v>1338000</v>
      </c>
      <c r="AI14" s="240"/>
      <c r="AJ14" s="241"/>
      <c r="AK14" s="241"/>
      <c r="AL14" s="242">
        <f>AL12*446000</f>
        <v>1338000</v>
      </c>
      <c r="AM14" s="240"/>
      <c r="AN14" s="241"/>
      <c r="AO14" s="241"/>
      <c r="AP14" s="242">
        <f>AP12*446000</f>
        <v>1338000</v>
      </c>
      <c r="AQ14" s="287"/>
    </row>
    <row r="15" spans="1:48" s="66" customFormat="1" ht="60" customHeight="1" x14ac:dyDescent="0.15">
      <c r="B15" s="288"/>
      <c r="C15" s="288"/>
      <c r="D15" s="288"/>
      <c r="R15" s="382" t="str">
        <f>IF(X12="","",T14)</f>
        <v/>
      </c>
      <c r="S15" s="368" t="str">
        <f>IF(X12="","",T16)</f>
        <v/>
      </c>
      <c r="T15" s="308" t="s">
        <v>170</v>
      </c>
      <c r="U15" s="309" t="s">
        <v>87</v>
      </c>
      <c r="V15" s="310" t="s">
        <v>88</v>
      </c>
      <c r="W15" s="310" t="s">
        <v>89</v>
      </c>
      <c r="X15" s="311" t="s">
        <v>90</v>
      </c>
      <c r="Y15" s="286"/>
      <c r="Z15" s="205" t="s">
        <v>43</v>
      </c>
      <c r="AA15" s="243"/>
      <c r="AB15" s="244"/>
      <c r="AC15" s="244"/>
      <c r="AD15" s="245">
        <f>AD13+AD14</f>
        <v>8578000</v>
      </c>
      <c r="AE15" s="243"/>
      <c r="AF15" s="244"/>
      <c r="AG15" s="244"/>
      <c r="AH15" s="245">
        <f>AH13+AH14</f>
        <v>8578000</v>
      </c>
      <c r="AI15" s="243"/>
      <c r="AJ15" s="244"/>
      <c r="AK15" s="244"/>
      <c r="AL15" s="245">
        <f>AL13+AL14</f>
        <v>9664000</v>
      </c>
      <c r="AM15" s="243"/>
      <c r="AN15" s="244"/>
      <c r="AO15" s="244"/>
      <c r="AP15" s="245">
        <f>AP13+AP14</f>
        <v>10026000</v>
      </c>
      <c r="AQ15" s="287"/>
    </row>
    <row r="16" spans="1:48" s="66" customFormat="1" ht="60" customHeight="1" thickBot="1" x14ac:dyDescent="0.2">
      <c r="R16" s="383"/>
      <c r="S16" s="369"/>
      <c r="T16" s="289">
        <f>IF(T14="","",T12-T14)</f>
        <v>543000</v>
      </c>
      <c r="U16" s="246">
        <f>IF(AD20="実績額",U12-U14,"")</f>
        <v>543000</v>
      </c>
      <c r="V16" s="247" t="str">
        <f>IF(AH20="実績額",U16+V12-V14,"")</f>
        <v/>
      </c>
      <c r="W16" s="247" t="str">
        <f>IF(AL20="実績額",V16+W12-W14,"")</f>
        <v/>
      </c>
      <c r="X16" s="248" t="str">
        <f>IF(AP20="実績額",W16+X12-X14,"")</f>
        <v/>
      </c>
      <c r="Z16" s="290"/>
      <c r="AA16" s="290"/>
      <c r="AB16" s="290"/>
      <c r="AC16" s="290"/>
      <c r="AD16" s="290"/>
      <c r="AE16" s="290"/>
      <c r="AF16" s="290"/>
      <c r="AG16" s="290"/>
      <c r="AH16" s="290"/>
      <c r="AI16" s="290"/>
      <c r="AJ16" s="290"/>
      <c r="AK16" s="290"/>
      <c r="AL16" s="290"/>
      <c r="AM16" s="290"/>
      <c r="AN16" s="290"/>
      <c r="AO16" s="290"/>
      <c r="AP16" s="290"/>
    </row>
    <row r="17" spans="1:49" s="66" customFormat="1" ht="60" customHeight="1" thickTop="1" thickBot="1" x14ac:dyDescent="0.2">
      <c r="K17" s="276"/>
      <c r="L17" s="276"/>
      <c r="M17" s="276"/>
      <c r="N17" s="276"/>
      <c r="O17" s="276"/>
      <c r="P17" s="276"/>
    </row>
    <row r="18" spans="1:49" s="66" customFormat="1" ht="69.95" customHeight="1" thickBot="1" x14ac:dyDescent="0.2">
      <c r="B18" s="12" t="s">
        <v>153</v>
      </c>
      <c r="C18" s="11"/>
      <c r="F18" s="370" t="s">
        <v>166</v>
      </c>
      <c r="G18" s="370"/>
      <c r="H18" s="370"/>
      <c r="I18" s="370"/>
      <c r="J18" s="291"/>
      <c r="K18" s="10" t="s">
        <v>42</v>
      </c>
      <c r="L18" s="9" t="s">
        <v>41</v>
      </c>
      <c r="M18" s="8" t="s">
        <v>40</v>
      </c>
      <c r="N18" s="210" t="s">
        <v>39</v>
      </c>
      <c r="O18" s="208" t="s">
        <v>117</v>
      </c>
      <c r="P18" s="209" t="s">
        <v>171</v>
      </c>
      <c r="Q18" s="292"/>
      <c r="AT18" s="276"/>
      <c r="AU18" s="276"/>
      <c r="AV18" s="276"/>
    </row>
    <row r="19" spans="1:49" s="293" customFormat="1" ht="48" customHeight="1" x14ac:dyDescent="0.15">
      <c r="B19" s="154" t="s">
        <v>109</v>
      </c>
      <c r="C19" s="154" t="s">
        <v>111</v>
      </c>
      <c r="D19" s="371" t="s">
        <v>113</v>
      </c>
      <c r="E19" s="372"/>
      <c r="F19" s="373" t="s">
        <v>38</v>
      </c>
      <c r="G19" s="374"/>
      <c r="H19" s="374"/>
      <c r="I19" s="375"/>
      <c r="J19" s="371" t="s">
        <v>37</v>
      </c>
      <c r="K19" s="372"/>
      <c r="L19" s="376" t="s">
        <v>36</v>
      </c>
      <c r="M19" s="377"/>
      <c r="N19" s="377"/>
      <c r="O19" s="378"/>
      <c r="P19" s="379" t="s">
        <v>146</v>
      </c>
      <c r="Q19" s="380"/>
      <c r="R19" s="380"/>
      <c r="S19" s="380"/>
      <c r="T19" s="381"/>
      <c r="U19" s="413" t="s">
        <v>150</v>
      </c>
      <c r="V19" s="414"/>
      <c r="W19" s="414"/>
      <c r="X19" s="414"/>
      <c r="Y19" s="414"/>
      <c r="Z19" s="415"/>
      <c r="AA19" s="329" t="s">
        <v>179</v>
      </c>
      <c r="AB19" s="329"/>
      <c r="AC19" s="329"/>
      <c r="AD19" s="329"/>
      <c r="AE19" s="329"/>
      <c r="AF19" s="329"/>
      <c r="AG19" s="329"/>
      <c r="AH19" s="329"/>
      <c r="AI19" s="329"/>
      <c r="AJ19" s="329"/>
      <c r="AK19" s="329"/>
      <c r="AL19" s="329"/>
      <c r="AM19" s="329"/>
      <c r="AN19" s="329"/>
      <c r="AO19" s="329"/>
      <c r="AP19" s="330"/>
      <c r="AQ19" s="331" t="s">
        <v>149</v>
      </c>
      <c r="AR19" s="332"/>
      <c r="AS19" s="333"/>
      <c r="AT19" s="399" t="s">
        <v>228</v>
      </c>
      <c r="AU19" s="400"/>
      <c r="AV19" s="212" t="s">
        <v>173</v>
      </c>
      <c r="AW19" s="294"/>
    </row>
    <row r="20" spans="1:49" s="67" customFormat="1" ht="30" customHeight="1" x14ac:dyDescent="0.15">
      <c r="B20" s="360" t="s">
        <v>110</v>
      </c>
      <c r="C20" s="360" t="s">
        <v>112</v>
      </c>
      <c r="D20" s="362" t="s">
        <v>35</v>
      </c>
      <c r="E20" s="364" t="s">
        <v>34</v>
      </c>
      <c r="F20" s="366" t="s">
        <v>33</v>
      </c>
      <c r="G20" s="334" t="s">
        <v>32</v>
      </c>
      <c r="H20" s="334" t="s">
        <v>31</v>
      </c>
      <c r="I20" s="336" t="s">
        <v>30</v>
      </c>
      <c r="J20" s="338" t="s">
        <v>172</v>
      </c>
      <c r="K20" s="340" t="s">
        <v>135</v>
      </c>
      <c r="L20" s="342" t="s">
        <v>145</v>
      </c>
      <c r="M20" s="384" t="s">
        <v>136</v>
      </c>
      <c r="N20" s="348" t="s">
        <v>137</v>
      </c>
      <c r="O20" s="350" t="s">
        <v>138</v>
      </c>
      <c r="P20" s="352" t="s">
        <v>139</v>
      </c>
      <c r="Q20" s="386" t="s">
        <v>140</v>
      </c>
      <c r="R20" s="388" t="s">
        <v>119</v>
      </c>
      <c r="S20" s="389"/>
      <c r="T20" s="390"/>
      <c r="U20" s="354" t="s">
        <v>122</v>
      </c>
      <c r="V20" s="355"/>
      <c r="W20" s="355"/>
      <c r="X20" s="355"/>
      <c r="Y20" s="355"/>
      <c r="Z20" s="356"/>
      <c r="AA20" s="321" t="s">
        <v>128</v>
      </c>
      <c r="AB20" s="321"/>
      <c r="AC20" s="321"/>
      <c r="AD20" s="183" t="s">
        <v>126</v>
      </c>
      <c r="AE20" s="321" t="s">
        <v>129</v>
      </c>
      <c r="AF20" s="321"/>
      <c r="AG20" s="321"/>
      <c r="AH20" s="184" t="s">
        <v>127</v>
      </c>
      <c r="AI20" s="344" t="s">
        <v>130</v>
      </c>
      <c r="AJ20" s="321"/>
      <c r="AK20" s="321"/>
      <c r="AL20" s="185" t="s">
        <v>127</v>
      </c>
      <c r="AM20" s="321" t="s">
        <v>131</v>
      </c>
      <c r="AN20" s="321"/>
      <c r="AO20" s="321"/>
      <c r="AP20" s="185" t="s">
        <v>127</v>
      </c>
      <c r="AQ20" s="345" t="s">
        <v>141</v>
      </c>
      <c r="AR20" s="317" t="s">
        <v>144</v>
      </c>
      <c r="AS20" s="319" t="s">
        <v>134</v>
      </c>
      <c r="AT20" s="325" t="s">
        <v>29</v>
      </c>
      <c r="AU20" s="327" t="s">
        <v>177</v>
      </c>
      <c r="AV20" s="213" t="s">
        <v>152</v>
      </c>
      <c r="AW20" s="211"/>
    </row>
    <row r="21" spans="1:49" s="67" customFormat="1" ht="30" customHeight="1" x14ac:dyDescent="0.15">
      <c r="B21" s="360"/>
      <c r="C21" s="360"/>
      <c r="D21" s="362"/>
      <c r="E21" s="364"/>
      <c r="F21" s="366"/>
      <c r="G21" s="334"/>
      <c r="H21" s="334"/>
      <c r="I21" s="336"/>
      <c r="J21" s="338"/>
      <c r="K21" s="341"/>
      <c r="L21" s="343"/>
      <c r="M21" s="385"/>
      <c r="N21" s="349"/>
      <c r="O21" s="351"/>
      <c r="P21" s="353"/>
      <c r="Q21" s="387"/>
      <c r="R21" s="176" t="s">
        <v>28</v>
      </c>
      <c r="S21" s="178" t="s">
        <v>120</v>
      </c>
      <c r="T21" s="180" t="s">
        <v>121</v>
      </c>
      <c r="U21" s="7"/>
      <c r="V21" s="357" t="s">
        <v>147</v>
      </c>
      <c r="W21" s="358"/>
      <c r="X21" s="359"/>
      <c r="Y21" s="317" t="s">
        <v>124</v>
      </c>
      <c r="Z21" s="319" t="s">
        <v>123</v>
      </c>
      <c r="AA21" s="189" t="s">
        <v>108</v>
      </c>
      <c r="AB21" s="190" t="s">
        <v>107</v>
      </c>
      <c r="AC21" s="190" t="s">
        <v>106</v>
      </c>
      <c r="AD21" s="191" t="s">
        <v>27</v>
      </c>
      <c r="AE21" s="192" t="s">
        <v>105</v>
      </c>
      <c r="AF21" s="190" t="s">
        <v>104</v>
      </c>
      <c r="AG21" s="190" t="s">
        <v>103</v>
      </c>
      <c r="AH21" s="193" t="s">
        <v>26</v>
      </c>
      <c r="AI21" s="189" t="s">
        <v>25</v>
      </c>
      <c r="AJ21" s="190" t="s">
        <v>24</v>
      </c>
      <c r="AK21" s="190" t="s">
        <v>23</v>
      </c>
      <c r="AL21" s="194" t="s">
        <v>22</v>
      </c>
      <c r="AM21" s="192" t="s">
        <v>100</v>
      </c>
      <c r="AN21" s="190" t="s">
        <v>101</v>
      </c>
      <c r="AO21" s="190" t="s">
        <v>102</v>
      </c>
      <c r="AP21" s="194" t="s">
        <v>21</v>
      </c>
      <c r="AQ21" s="346"/>
      <c r="AR21" s="347"/>
      <c r="AS21" s="324"/>
      <c r="AT21" s="326"/>
      <c r="AU21" s="328"/>
      <c r="AV21" s="322" t="s">
        <v>217</v>
      </c>
    </row>
    <row r="22" spans="1:49" s="67" customFormat="1" ht="30" customHeight="1" x14ac:dyDescent="0.15">
      <c r="B22" s="361"/>
      <c r="C22" s="361"/>
      <c r="D22" s="363"/>
      <c r="E22" s="365"/>
      <c r="F22" s="367"/>
      <c r="G22" s="335"/>
      <c r="H22" s="335"/>
      <c r="I22" s="337"/>
      <c r="J22" s="339"/>
      <c r="K22" s="155" t="s">
        <v>114</v>
      </c>
      <c r="L22" s="6" t="s">
        <v>115</v>
      </c>
      <c r="M22" s="5" t="s">
        <v>116</v>
      </c>
      <c r="N22" s="5" t="s">
        <v>20</v>
      </c>
      <c r="O22" s="65" t="s">
        <v>116</v>
      </c>
      <c r="P22" s="61" t="s">
        <v>116</v>
      </c>
      <c r="Q22" s="62" t="s">
        <v>116</v>
      </c>
      <c r="R22" s="177" t="s">
        <v>118</v>
      </c>
      <c r="S22" s="179" t="s">
        <v>118</v>
      </c>
      <c r="T22" s="181" t="s">
        <v>118</v>
      </c>
      <c r="U22" s="4"/>
      <c r="V22" s="195" t="s">
        <v>148</v>
      </c>
      <c r="W22" s="196" t="s">
        <v>19</v>
      </c>
      <c r="X22" s="196" t="s">
        <v>18</v>
      </c>
      <c r="Y22" s="318"/>
      <c r="Z22" s="320"/>
      <c r="AA22" s="72" t="str">
        <f>AD20</f>
        <v>実績額</v>
      </c>
      <c r="AB22" s="68" t="str">
        <f>AD20</f>
        <v>実績額</v>
      </c>
      <c r="AC22" s="69" t="str">
        <f>AD20</f>
        <v>実績額</v>
      </c>
      <c r="AD22" s="70" t="str">
        <f>IF(AD20="必要見込額",AD20,AD20&amp;"（①）")</f>
        <v>実績額（①）</v>
      </c>
      <c r="AE22" s="68" t="str">
        <f>AH20</f>
        <v>必要見込額</v>
      </c>
      <c r="AF22" s="68" t="str">
        <f>AH20</f>
        <v>必要見込額</v>
      </c>
      <c r="AG22" s="69" t="str">
        <f>AH20</f>
        <v>必要見込額</v>
      </c>
      <c r="AH22" s="71" t="str">
        <f>IF(AH20="必要見込額",AH20,AH20&amp;"（②）")</f>
        <v>必要見込額</v>
      </c>
      <c r="AI22" s="72" t="str">
        <f>AL20</f>
        <v>必要見込額</v>
      </c>
      <c r="AJ22" s="68" t="str">
        <f>AL20</f>
        <v>必要見込額</v>
      </c>
      <c r="AK22" s="69" t="str">
        <f>AL20</f>
        <v>必要見込額</v>
      </c>
      <c r="AL22" s="70" t="str">
        <f>IF(AL20="必要見込額",AL20,AL20&amp;"（③）")</f>
        <v>必要見込額</v>
      </c>
      <c r="AM22" s="68" t="str">
        <f>AP20</f>
        <v>必要見込額</v>
      </c>
      <c r="AN22" s="68" t="str">
        <f>AP20</f>
        <v>必要見込額</v>
      </c>
      <c r="AO22" s="69" t="str">
        <f>AP20</f>
        <v>必要見込額</v>
      </c>
      <c r="AP22" s="70" t="str">
        <f>IF(AP20="必要見込額",AP20,AP20&amp;"（④）")</f>
        <v>必要見込額</v>
      </c>
      <c r="AQ22" s="182" t="s">
        <v>142</v>
      </c>
      <c r="AR22" s="298" t="s">
        <v>133</v>
      </c>
      <c r="AS22" s="299" t="s">
        <v>143</v>
      </c>
      <c r="AT22" s="326"/>
      <c r="AU22" s="328"/>
      <c r="AV22" s="323"/>
    </row>
    <row r="23" spans="1:49" s="66" customFormat="1" ht="30" customHeight="1" thickBot="1" x14ac:dyDescent="0.2">
      <c r="A23" s="64" t="s">
        <v>17</v>
      </c>
      <c r="B23" s="3" t="s">
        <v>8</v>
      </c>
      <c r="C23" s="73" t="s">
        <v>10</v>
      </c>
      <c r="D23" s="74" t="s">
        <v>11</v>
      </c>
      <c r="E23" s="75" t="s">
        <v>12</v>
      </c>
      <c r="F23" s="76" t="s">
        <v>10</v>
      </c>
      <c r="G23" s="77" t="s">
        <v>10</v>
      </c>
      <c r="H23" s="78" t="s">
        <v>12</v>
      </c>
      <c r="I23" s="79" t="s">
        <v>12</v>
      </c>
      <c r="J23" s="2" t="s">
        <v>8</v>
      </c>
      <c r="K23" s="80" t="s">
        <v>10</v>
      </c>
      <c r="L23" s="74" t="s">
        <v>16</v>
      </c>
      <c r="M23" s="78" t="s">
        <v>15</v>
      </c>
      <c r="N23" s="80" t="s">
        <v>10</v>
      </c>
      <c r="O23" s="75" t="s">
        <v>15</v>
      </c>
      <c r="P23" s="81" t="s">
        <v>14</v>
      </c>
      <c r="Q23" s="82" t="s">
        <v>13</v>
      </c>
      <c r="R23" s="80" t="s">
        <v>10</v>
      </c>
      <c r="S23" s="78" t="s">
        <v>11</v>
      </c>
      <c r="T23" s="75" t="s">
        <v>11</v>
      </c>
      <c r="U23" s="76" t="s">
        <v>10</v>
      </c>
      <c r="V23" s="77" t="s">
        <v>10</v>
      </c>
      <c r="W23" s="78" t="s">
        <v>11</v>
      </c>
      <c r="X23" s="78" t="s">
        <v>9</v>
      </c>
      <c r="Y23" s="78" t="s">
        <v>11</v>
      </c>
      <c r="Z23" s="83" t="s">
        <v>10</v>
      </c>
      <c r="AA23" s="84" t="s">
        <v>11</v>
      </c>
      <c r="AB23" s="84" t="s">
        <v>9</v>
      </c>
      <c r="AC23" s="78" t="s">
        <v>9</v>
      </c>
      <c r="AD23" s="85" t="s">
        <v>10</v>
      </c>
      <c r="AE23" s="84" t="s">
        <v>9</v>
      </c>
      <c r="AF23" s="84" t="s">
        <v>9</v>
      </c>
      <c r="AG23" s="78" t="s">
        <v>9</v>
      </c>
      <c r="AH23" s="80" t="s">
        <v>10</v>
      </c>
      <c r="AI23" s="74" t="s">
        <v>9</v>
      </c>
      <c r="AJ23" s="84" t="s">
        <v>9</v>
      </c>
      <c r="AK23" s="78" t="s">
        <v>9</v>
      </c>
      <c r="AL23" s="85" t="s">
        <v>10</v>
      </c>
      <c r="AM23" s="84" t="s">
        <v>9</v>
      </c>
      <c r="AN23" s="84" t="s">
        <v>9</v>
      </c>
      <c r="AO23" s="78" t="s">
        <v>9</v>
      </c>
      <c r="AP23" s="85" t="s">
        <v>10</v>
      </c>
      <c r="AQ23" s="76" t="s">
        <v>10</v>
      </c>
      <c r="AR23" s="77" t="s">
        <v>10</v>
      </c>
      <c r="AS23" s="85" t="s">
        <v>10</v>
      </c>
      <c r="AT23" s="1" t="s">
        <v>8</v>
      </c>
      <c r="AU23" s="214" t="s">
        <v>8</v>
      </c>
      <c r="AV23" s="86" t="s">
        <v>7</v>
      </c>
    </row>
    <row r="24" spans="1:49" s="66" customFormat="1" ht="36" customHeight="1" thickTop="1" x14ac:dyDescent="0.15">
      <c r="A24" s="87">
        <v>1</v>
      </c>
      <c r="B24" s="160" t="s">
        <v>6</v>
      </c>
      <c r="C24" s="161" t="str">
        <f t="shared" ref="C24:C28" si="1">IF(D24&lt;&gt;"",IF(LEFT(D24,4)*1=$C$1,"新規",IF(LEFT(D24,4)*1&lt;$C$1,"継続","")),"")</f>
        <v>継続</v>
      </c>
      <c r="D24" s="262">
        <v>202200001</v>
      </c>
      <c r="E24" s="162" t="s">
        <v>183</v>
      </c>
      <c r="F24" s="91">
        <f t="shared" ref="F24:F28" si="2">IF(D24&lt;&gt;"",$C$8,"")</f>
        <v>99999</v>
      </c>
      <c r="G24" s="163" t="str">
        <f t="shared" ref="G24:G28" si="3">IF(D24&lt;&gt;"",$E$8,"")</f>
        <v>日本学術振興大学</v>
      </c>
      <c r="H24" s="164" t="s">
        <v>196</v>
      </c>
      <c r="I24" s="165" t="s">
        <v>197</v>
      </c>
      <c r="J24" s="166" t="s">
        <v>72</v>
      </c>
      <c r="K24" s="167" cm="1">
        <f t="array" ref="K24">_xlfn.IFS(B24&lt;&gt;"雇用","",J24="PD",362000,J24="RPD",362000,J24="CPD",446000)</f>
        <v>362000</v>
      </c>
      <c r="L24" s="156">
        <v>44652</v>
      </c>
      <c r="M24" s="157">
        <v>45747</v>
      </c>
      <c r="N24" s="158">
        <f>IF(B24="雇用",IF(OR(J24="PD",J24="RPD"),36,60),"")</f>
        <v>36</v>
      </c>
      <c r="O24" s="159">
        <v>45930</v>
      </c>
      <c r="P24" s="168">
        <v>45200</v>
      </c>
      <c r="Q24" s="169">
        <v>45930</v>
      </c>
      <c r="R24" s="170">
        <f>IFERROR(IF(P24&lt;&gt;"",DATEDIF(P24,Q24,"m")+1,""),"")</f>
        <v>24</v>
      </c>
      <c r="S24" s="171">
        <v>6</v>
      </c>
      <c r="T24" s="172">
        <v>0</v>
      </c>
      <c r="U24" s="173" cm="1">
        <f t="array" ref="U24">IF(J24&lt;&gt;"",IF(B24="雇用",_xlfn.IFS(J24="PD",K24*36,J24="RPD",K24*36,J24="CPD",362000*6+446000*54),""),"")</f>
        <v>13032000</v>
      </c>
      <c r="V24" s="112">
        <f>IF(B24="雇用",SUM(W24:X24),"")</f>
        <v>10860000</v>
      </c>
      <c r="W24" s="110">
        <v>4344000</v>
      </c>
      <c r="X24" s="110">
        <v>6516000</v>
      </c>
      <c r="Y24" s="110">
        <v>2172000</v>
      </c>
      <c r="Z24" s="111">
        <f t="shared" ref="Z24:Z28" si="4">IFERROR(U24-(V24+Y24),"")</f>
        <v>0</v>
      </c>
      <c r="AA24" s="174">
        <v>362000</v>
      </c>
      <c r="AB24" s="110">
        <v>362000</v>
      </c>
      <c r="AC24" s="110">
        <v>362000</v>
      </c>
      <c r="AD24" s="111">
        <f t="shared" ref="AD24:AD28" si="5">IF(AND(AA24="",AB24="",AC24=""),"",SUM(AA24:AC24))</f>
        <v>1086000</v>
      </c>
      <c r="AE24" s="174">
        <v>362000</v>
      </c>
      <c r="AF24" s="110">
        <v>362000</v>
      </c>
      <c r="AG24" s="110">
        <v>362000</v>
      </c>
      <c r="AH24" s="175">
        <f t="shared" ref="AH24:AH28" si="6">IF(AND(AE24="",AF24="",AG24=""),"",SUM(AE24:AG24))</f>
        <v>1086000</v>
      </c>
      <c r="AI24" s="109"/>
      <c r="AJ24" s="110"/>
      <c r="AK24" s="110"/>
      <c r="AL24" s="111" t="str">
        <f t="shared" ref="AL24:AL28" si="7">IF(AND(AI24="",AJ24="",AK24=""),"",SUM(AI24:AK24))</f>
        <v/>
      </c>
      <c r="AM24" s="174"/>
      <c r="AN24" s="110"/>
      <c r="AO24" s="110"/>
      <c r="AP24" s="112" t="str">
        <f>IF(AND(AM24="",AN24="",AO24=""),"",SUM(AM24:AO24))</f>
        <v/>
      </c>
      <c r="AQ24" s="173">
        <f>IF(B24="雇用",IF(AND($AD$20="実績額",AD24&lt;&gt;""),AD24,0)+IF(AND($AH$20="実績額",AH24&lt;&gt;""),AH24,0)+IF(AND($AL$20="実績額",AL24&lt;&gt;""),AL24,0)+IF(AND($AP$20="実績額",AP24&lt;&gt;""),AP24,0),"")</f>
        <v>1086000</v>
      </c>
      <c r="AR24" s="112">
        <f t="shared" ref="AR24:AR26" si="8">IFERROR(Y24-AQ24,"")</f>
        <v>1086000</v>
      </c>
      <c r="AS24" s="111">
        <f>IFERROR(IF(OR(AT24="採用終了",AT24="機関変更（転出）",AT24="採用内定辞退"), "", Z24+AR24),"")</f>
        <v>1086000</v>
      </c>
      <c r="AT24" s="215" t="s">
        <v>202</v>
      </c>
      <c r="AU24" s="216"/>
      <c r="AV24" s="197"/>
    </row>
    <row r="25" spans="1:49" s="66" customFormat="1" ht="36" customHeight="1" x14ac:dyDescent="0.15">
      <c r="A25" s="87">
        <f t="shared" ref="A25:A42" si="9">A24+1</f>
        <v>2</v>
      </c>
      <c r="B25" s="113" t="s">
        <v>6</v>
      </c>
      <c r="C25" s="89" t="str">
        <f t="shared" si="1"/>
        <v>継続</v>
      </c>
      <c r="D25" s="263">
        <v>202300001</v>
      </c>
      <c r="E25" s="90" t="s">
        <v>184</v>
      </c>
      <c r="F25" s="114">
        <f t="shared" si="2"/>
        <v>99999</v>
      </c>
      <c r="G25" s="92" t="str">
        <f t="shared" si="3"/>
        <v>日本学術振興大学</v>
      </c>
      <c r="H25" s="115" t="s">
        <v>196</v>
      </c>
      <c r="I25" s="116" t="s">
        <v>197</v>
      </c>
      <c r="J25" s="117" t="s">
        <v>72</v>
      </c>
      <c r="K25" s="96" cm="1">
        <f t="array" ref="K25">_xlfn.IFS(B25&lt;&gt;"雇用","",J25="PD",362000,J25="RPD",362000,J25="CPD",446000)</f>
        <v>362000</v>
      </c>
      <c r="L25" s="97">
        <v>45017</v>
      </c>
      <c r="M25" s="97">
        <v>46112</v>
      </c>
      <c r="N25" s="63">
        <f t="shared" ref="N25:N28" si="10">IF(B25="雇用",IF(OR(J25="PD",J25="RPD"),36,60),"")</f>
        <v>36</v>
      </c>
      <c r="O25" s="97">
        <v>46112</v>
      </c>
      <c r="P25" s="98">
        <v>45200</v>
      </c>
      <c r="Q25" s="99">
        <v>46112</v>
      </c>
      <c r="R25" s="118">
        <f t="shared" ref="R25:R28" si="11">IFERROR(IF(P25&lt;&gt;"",DATEDIF(P25,Q25,"m")+1,""),"")</f>
        <v>30</v>
      </c>
      <c r="S25" s="119">
        <v>12</v>
      </c>
      <c r="T25" s="120">
        <v>0</v>
      </c>
      <c r="U25" s="103" cm="1">
        <f t="array" ref="U25">IF(J25&lt;&gt;"",IF(B25="雇用",_xlfn.IFS(J25="PD",K25*36,J25="RPD",K25*36,J25="CPD",362000*6+446000*54),""),"")</f>
        <v>13032000</v>
      </c>
      <c r="V25" s="104">
        <f t="shared" ref="V25:V28" si="12">IF(B25="雇用",SUM(W25:X25),"")</f>
        <v>8688000</v>
      </c>
      <c r="W25" s="105">
        <v>2172000</v>
      </c>
      <c r="X25" s="105">
        <v>6516000</v>
      </c>
      <c r="Y25" s="105">
        <v>4344000</v>
      </c>
      <c r="Z25" s="106">
        <f t="shared" si="4"/>
        <v>0</v>
      </c>
      <c r="AA25" s="107">
        <v>362000</v>
      </c>
      <c r="AB25" s="105">
        <v>362000</v>
      </c>
      <c r="AC25" s="105">
        <v>362000</v>
      </c>
      <c r="AD25" s="106">
        <f t="shared" si="5"/>
        <v>1086000</v>
      </c>
      <c r="AE25" s="107">
        <v>362000</v>
      </c>
      <c r="AF25" s="105">
        <v>362000</v>
      </c>
      <c r="AG25" s="105">
        <v>362000</v>
      </c>
      <c r="AH25" s="108">
        <f t="shared" si="6"/>
        <v>1086000</v>
      </c>
      <c r="AI25" s="121">
        <v>362000</v>
      </c>
      <c r="AJ25" s="105">
        <v>362000</v>
      </c>
      <c r="AK25" s="105">
        <v>362000</v>
      </c>
      <c r="AL25" s="106">
        <f t="shared" si="7"/>
        <v>1086000</v>
      </c>
      <c r="AM25" s="107">
        <v>362000</v>
      </c>
      <c r="AN25" s="105">
        <v>362000</v>
      </c>
      <c r="AO25" s="105">
        <v>362000</v>
      </c>
      <c r="AP25" s="104">
        <f t="shared" ref="AP25:AP28" si="13">IF(AND(AM25="",AN25="",AO25=""),"",SUM(AM25:AO25))</f>
        <v>1086000</v>
      </c>
      <c r="AQ25" s="122">
        <f t="shared" ref="AQ25:AQ28" si="14">IF(B25="雇用",IF(AND($AD$20="実績額",AD25&lt;&gt;""),AD25,0)+IF(AND($AH$20="実績額",AH25&lt;&gt;""),AH25,0)+IF(AND($AL$20="実績額",AL25&lt;&gt;""),AL25,0)+IF(AND($AP$20="実績額",AP25&lt;&gt;""),AP25,0),"")</f>
        <v>1086000</v>
      </c>
      <c r="AR25" s="123">
        <f t="shared" si="8"/>
        <v>3258000</v>
      </c>
      <c r="AS25" s="124">
        <f t="shared" ref="AS25:AS26" si="15">IFERROR(IF(OR(AT25="採用終了",AT25="機関変更（転出）",AT25="採用内定辞退"), "", Z25+AR25),"")</f>
        <v>3258000</v>
      </c>
      <c r="AT25" s="217" t="s">
        <v>202</v>
      </c>
      <c r="AU25" s="218"/>
      <c r="AV25" s="198"/>
    </row>
    <row r="26" spans="1:49" s="66" customFormat="1" ht="36" customHeight="1" x14ac:dyDescent="0.15">
      <c r="A26" s="87">
        <f t="shared" si="9"/>
        <v>3</v>
      </c>
      <c r="B26" s="113" t="s">
        <v>6</v>
      </c>
      <c r="C26" s="89" t="str">
        <f t="shared" si="1"/>
        <v>継続</v>
      </c>
      <c r="D26" s="263">
        <v>202300002</v>
      </c>
      <c r="E26" s="116" t="s">
        <v>185</v>
      </c>
      <c r="F26" s="114">
        <f t="shared" si="2"/>
        <v>99999</v>
      </c>
      <c r="G26" s="92" t="str">
        <f t="shared" si="3"/>
        <v>日本学術振興大学</v>
      </c>
      <c r="H26" s="115" t="s">
        <v>198</v>
      </c>
      <c r="I26" s="116" t="s">
        <v>199</v>
      </c>
      <c r="J26" s="117" t="s">
        <v>1</v>
      </c>
      <c r="K26" s="96" cm="1">
        <f t="array" ref="K26">_xlfn.IFS(B26&lt;&gt;"雇用","",J26="PD",362000,J26="RPD",362000,J26="CPD",446000)</f>
        <v>446000</v>
      </c>
      <c r="L26" s="97">
        <v>45017</v>
      </c>
      <c r="M26" s="97">
        <v>46843</v>
      </c>
      <c r="N26" s="63">
        <f t="shared" si="10"/>
        <v>60</v>
      </c>
      <c r="O26" s="97">
        <v>46843</v>
      </c>
      <c r="P26" s="98">
        <v>45200</v>
      </c>
      <c r="Q26" s="99">
        <v>46843</v>
      </c>
      <c r="R26" s="118">
        <f t="shared" si="11"/>
        <v>54</v>
      </c>
      <c r="S26" s="119">
        <v>12</v>
      </c>
      <c r="T26" s="120">
        <v>24</v>
      </c>
      <c r="U26" s="103" cm="1">
        <f t="array" ref="U26">IF(J26&lt;&gt;"",IF(B26="雇用",_xlfn.IFS(J26="PD",K26*36,J26="RPD",K26*36,J26="CPD",362000*6+446000*54),""),"")</f>
        <v>26256000</v>
      </c>
      <c r="V26" s="104">
        <f t="shared" si="12"/>
        <v>10200000</v>
      </c>
      <c r="W26" s="105">
        <v>2172000</v>
      </c>
      <c r="X26" s="105">
        <v>8028000</v>
      </c>
      <c r="Y26" s="105">
        <v>5352000</v>
      </c>
      <c r="Z26" s="106">
        <f t="shared" si="4"/>
        <v>10704000</v>
      </c>
      <c r="AA26" s="107">
        <v>446000</v>
      </c>
      <c r="AB26" s="105">
        <v>446000</v>
      </c>
      <c r="AC26" s="105">
        <v>446000</v>
      </c>
      <c r="AD26" s="106">
        <f t="shared" si="5"/>
        <v>1338000</v>
      </c>
      <c r="AE26" s="107">
        <v>446000</v>
      </c>
      <c r="AF26" s="105">
        <v>446000</v>
      </c>
      <c r="AG26" s="105">
        <v>446000</v>
      </c>
      <c r="AH26" s="108">
        <f t="shared" si="6"/>
        <v>1338000</v>
      </c>
      <c r="AI26" s="121">
        <v>446000</v>
      </c>
      <c r="AJ26" s="105">
        <v>446000</v>
      </c>
      <c r="AK26" s="105">
        <v>446000</v>
      </c>
      <c r="AL26" s="106">
        <f t="shared" si="7"/>
        <v>1338000</v>
      </c>
      <c r="AM26" s="107">
        <v>446000</v>
      </c>
      <c r="AN26" s="105">
        <v>446000</v>
      </c>
      <c r="AO26" s="105">
        <v>446000</v>
      </c>
      <c r="AP26" s="104">
        <f t="shared" si="13"/>
        <v>1338000</v>
      </c>
      <c r="AQ26" s="122">
        <f t="shared" si="14"/>
        <v>1338000</v>
      </c>
      <c r="AR26" s="123">
        <f t="shared" si="8"/>
        <v>4014000</v>
      </c>
      <c r="AS26" s="124">
        <f t="shared" si="15"/>
        <v>14718000</v>
      </c>
      <c r="AT26" s="217" t="s">
        <v>202</v>
      </c>
      <c r="AU26" s="218"/>
      <c r="AV26" s="198"/>
    </row>
    <row r="27" spans="1:49" s="66" customFormat="1" ht="36" customHeight="1" x14ac:dyDescent="0.15">
      <c r="A27" s="87">
        <f t="shared" si="9"/>
        <v>4</v>
      </c>
      <c r="B27" s="113" t="s">
        <v>6</v>
      </c>
      <c r="C27" s="89" t="str">
        <f t="shared" si="1"/>
        <v>継続</v>
      </c>
      <c r="D27" s="263">
        <v>202400001</v>
      </c>
      <c r="E27" s="125" t="s">
        <v>186</v>
      </c>
      <c r="F27" s="114">
        <f t="shared" si="2"/>
        <v>99999</v>
      </c>
      <c r="G27" s="92" t="str">
        <f t="shared" si="3"/>
        <v>日本学術振興大学</v>
      </c>
      <c r="H27" s="115" t="s">
        <v>198</v>
      </c>
      <c r="I27" s="116" t="s">
        <v>197</v>
      </c>
      <c r="J27" s="117" t="s">
        <v>72</v>
      </c>
      <c r="K27" s="96" cm="1">
        <f t="array" ref="K27">_xlfn.IFS(B27&lt;&gt;"雇用","",J27="PD",362000,J27="RPD",362000,J27="CPD",446000)</f>
        <v>362000</v>
      </c>
      <c r="L27" s="126">
        <v>45383</v>
      </c>
      <c r="M27" s="97">
        <v>46477</v>
      </c>
      <c r="N27" s="63">
        <f t="shared" si="10"/>
        <v>36</v>
      </c>
      <c r="O27" s="97">
        <v>46477</v>
      </c>
      <c r="P27" s="127">
        <v>45748</v>
      </c>
      <c r="Q27" s="97">
        <v>46477</v>
      </c>
      <c r="R27" s="118">
        <f t="shared" si="11"/>
        <v>24</v>
      </c>
      <c r="S27" s="119">
        <v>12</v>
      </c>
      <c r="T27" s="120">
        <v>12</v>
      </c>
      <c r="U27" s="103" cm="1">
        <f t="array" ref="U27">IF(J27&lt;&gt;"",IF(B27="雇用",_xlfn.IFS(J27="PD",K27*36,J27="RPD",K27*36,J27="CPD",362000*6+446000*54),""),"")</f>
        <v>13032000</v>
      </c>
      <c r="V27" s="104">
        <f t="shared" si="12"/>
        <v>4344000</v>
      </c>
      <c r="W27" s="105">
        <v>4344000</v>
      </c>
      <c r="X27" s="105">
        <v>0</v>
      </c>
      <c r="Y27" s="105">
        <v>4344000</v>
      </c>
      <c r="Z27" s="106">
        <f t="shared" si="4"/>
        <v>4344000</v>
      </c>
      <c r="AA27" s="107">
        <v>362000</v>
      </c>
      <c r="AB27" s="105">
        <v>362000</v>
      </c>
      <c r="AC27" s="105">
        <v>362000</v>
      </c>
      <c r="AD27" s="106">
        <f t="shared" si="5"/>
        <v>1086000</v>
      </c>
      <c r="AE27" s="107">
        <v>362000</v>
      </c>
      <c r="AF27" s="105">
        <v>362000</v>
      </c>
      <c r="AG27" s="105">
        <v>362000</v>
      </c>
      <c r="AH27" s="108">
        <f t="shared" si="6"/>
        <v>1086000</v>
      </c>
      <c r="AI27" s="121">
        <v>362000</v>
      </c>
      <c r="AJ27" s="105">
        <v>362000</v>
      </c>
      <c r="AK27" s="105">
        <v>362000</v>
      </c>
      <c r="AL27" s="106">
        <f t="shared" si="7"/>
        <v>1086000</v>
      </c>
      <c r="AM27" s="107">
        <v>362000</v>
      </c>
      <c r="AN27" s="105">
        <v>362000</v>
      </c>
      <c r="AO27" s="105">
        <v>362000</v>
      </c>
      <c r="AP27" s="104">
        <f t="shared" si="13"/>
        <v>1086000</v>
      </c>
      <c r="AQ27" s="122">
        <f t="shared" si="14"/>
        <v>1086000</v>
      </c>
      <c r="AR27" s="123">
        <f>IFERROR(Y27-AQ27,"")</f>
        <v>3258000</v>
      </c>
      <c r="AS27" s="124">
        <f>IFERROR(IF(OR(AT27="採用終了",AT27="機関変更（転出）",AT27="採用内定辞退"), "", Z27+AR27),"")</f>
        <v>7602000</v>
      </c>
      <c r="AT27" s="217" t="s">
        <v>202</v>
      </c>
      <c r="AU27" s="218"/>
      <c r="AV27" s="198"/>
    </row>
    <row r="28" spans="1:49" s="66" customFormat="1" ht="36" customHeight="1" x14ac:dyDescent="0.15">
      <c r="A28" s="87">
        <f t="shared" si="9"/>
        <v>5</v>
      </c>
      <c r="B28" s="113" t="s">
        <v>2</v>
      </c>
      <c r="C28" s="89" t="str">
        <f t="shared" si="1"/>
        <v>継続</v>
      </c>
      <c r="D28" s="264">
        <v>202400002</v>
      </c>
      <c r="E28" s="128" t="s">
        <v>187</v>
      </c>
      <c r="F28" s="114">
        <f t="shared" si="2"/>
        <v>99999</v>
      </c>
      <c r="G28" s="92" t="str">
        <f t="shared" si="3"/>
        <v>日本学術振興大学</v>
      </c>
      <c r="H28" s="115"/>
      <c r="I28" s="116"/>
      <c r="J28" s="117" t="s">
        <v>72</v>
      </c>
      <c r="K28" s="96" t="str" cm="1">
        <f t="array" ref="K28">_xlfn.IFS(B28&lt;&gt;"雇用","",J28="PD",362000,J28="RPD",362000,J28="CPD",446000)</f>
        <v/>
      </c>
      <c r="L28" s="126"/>
      <c r="M28" s="97"/>
      <c r="N28" s="63" t="str">
        <f t="shared" si="10"/>
        <v/>
      </c>
      <c r="O28" s="97"/>
      <c r="P28" s="127"/>
      <c r="Q28" s="97"/>
      <c r="R28" s="118" t="str">
        <f t="shared" si="11"/>
        <v/>
      </c>
      <c r="S28" s="119"/>
      <c r="T28" s="120"/>
      <c r="U28" s="103" t="str" cm="1">
        <f t="array" ref="U28">IF(J28&lt;&gt;"",IF(B28="雇用",_xlfn.IFS(J28="PD",K28*36,J28="RPD",K28*36,J28="CPD",362000*6+446000*54),""),"")</f>
        <v/>
      </c>
      <c r="V28" s="104" t="str">
        <f t="shared" si="12"/>
        <v/>
      </c>
      <c r="W28" s="105"/>
      <c r="X28" s="105"/>
      <c r="Y28" s="105"/>
      <c r="Z28" s="106" t="str">
        <f t="shared" si="4"/>
        <v/>
      </c>
      <c r="AA28" s="107"/>
      <c r="AB28" s="105"/>
      <c r="AC28" s="105"/>
      <c r="AD28" s="106" t="str">
        <f t="shared" si="5"/>
        <v/>
      </c>
      <c r="AE28" s="107"/>
      <c r="AF28" s="105"/>
      <c r="AG28" s="105"/>
      <c r="AH28" s="108" t="str">
        <f t="shared" si="6"/>
        <v/>
      </c>
      <c r="AI28" s="121"/>
      <c r="AJ28" s="105"/>
      <c r="AK28" s="105"/>
      <c r="AL28" s="106" t="str">
        <f t="shared" si="7"/>
        <v/>
      </c>
      <c r="AM28" s="107"/>
      <c r="AN28" s="105"/>
      <c r="AO28" s="105"/>
      <c r="AP28" s="104" t="str">
        <f t="shared" si="13"/>
        <v/>
      </c>
      <c r="AQ28" s="122" t="str">
        <f t="shared" si="14"/>
        <v/>
      </c>
      <c r="AR28" s="123" t="str">
        <f t="shared" ref="AR28" si="16">IFERROR(Y28-AQ28,"")</f>
        <v/>
      </c>
      <c r="AS28" s="124" t="str">
        <f t="shared" ref="AS28" si="17">IFERROR(IF(OR(AT28="採用終了",AT28="機関変更（転出）",AT28="採用内定辞退"), "", Z28+AR28),"")</f>
        <v/>
      </c>
      <c r="AT28" s="217" t="s">
        <v>125</v>
      </c>
      <c r="AU28" s="218"/>
      <c r="AV28" s="198" t="s">
        <v>211</v>
      </c>
    </row>
    <row r="29" spans="1:49" s="66" customFormat="1" ht="36" customHeight="1" x14ac:dyDescent="0.15">
      <c r="A29" s="87">
        <f t="shared" si="9"/>
        <v>6</v>
      </c>
      <c r="B29" s="113" t="s">
        <v>6</v>
      </c>
      <c r="C29" s="89" t="str">
        <f>IF(D29&lt;&gt;"",IF(LEFT(D29,4)*1=$C$1,"新規",IF(LEFT(D29,4)*1&lt;$C$1,"継続","")),"")</f>
        <v>継続</v>
      </c>
      <c r="D29" s="265">
        <v>202400003</v>
      </c>
      <c r="E29" s="129" t="s">
        <v>189</v>
      </c>
      <c r="F29" s="114">
        <f>IF(D29&lt;&gt;"",$C$8,"")</f>
        <v>99999</v>
      </c>
      <c r="G29" s="92" t="str">
        <f>IF(D29&lt;&gt;"",$E$8,"")</f>
        <v>日本学術振興大学</v>
      </c>
      <c r="H29" s="115" t="s">
        <v>198</v>
      </c>
      <c r="I29" s="116" t="s">
        <v>197</v>
      </c>
      <c r="J29" s="117" t="s">
        <v>72</v>
      </c>
      <c r="K29" s="96" cm="1">
        <f t="array" ref="K29">_xlfn.IFS(B29&lt;&gt;"雇用","",J29="PD",362000,J29="RPD",362000,J29="CPD",446000)</f>
        <v>362000</v>
      </c>
      <c r="L29" s="126">
        <v>45383</v>
      </c>
      <c r="M29" s="97">
        <v>46477</v>
      </c>
      <c r="N29" s="63">
        <f>IF(B29="雇用",IF(OR(J29="PD",J29="RPD"),36,60),"")</f>
        <v>36</v>
      </c>
      <c r="O29" s="97">
        <v>46477</v>
      </c>
      <c r="P29" s="127">
        <v>45383</v>
      </c>
      <c r="Q29" s="97">
        <v>46477</v>
      </c>
      <c r="R29" s="118">
        <f>IFERROR(IF(P29&lt;&gt;"",DATEDIF(P29,Q29,"m")+1,""),"")</f>
        <v>36</v>
      </c>
      <c r="S29" s="119">
        <v>12</v>
      </c>
      <c r="T29" s="120">
        <v>12</v>
      </c>
      <c r="U29" s="103" cm="1">
        <f t="array" ref="U29">IF(J29&lt;&gt;"",IF(B29="雇用",_xlfn.IFS(J29="PD",K29*36,J29="RPD",K29*36,J29="CPD",362000*6+446000*54),""),"")</f>
        <v>13032000</v>
      </c>
      <c r="V29" s="104">
        <f>IF(B29="雇用",SUM(W29:X29),"")</f>
        <v>4344000</v>
      </c>
      <c r="W29" s="105">
        <v>0</v>
      </c>
      <c r="X29" s="105">
        <v>4344000</v>
      </c>
      <c r="Y29" s="105">
        <v>4344000</v>
      </c>
      <c r="Z29" s="106">
        <f>IFERROR(U29-(V29+Y29),"")</f>
        <v>4344000</v>
      </c>
      <c r="AA29" s="107">
        <v>362000</v>
      </c>
      <c r="AB29" s="105">
        <v>181000</v>
      </c>
      <c r="AC29" s="105">
        <v>0</v>
      </c>
      <c r="AD29" s="106">
        <f>IF(AND(AA29="",AB29="",AC29=""),"",SUM(AA29:AC29))</f>
        <v>543000</v>
      </c>
      <c r="AE29" s="107">
        <v>0</v>
      </c>
      <c r="AF29" s="105">
        <v>0</v>
      </c>
      <c r="AG29" s="105">
        <v>0</v>
      </c>
      <c r="AH29" s="108">
        <f>IF(AND(AE29="",AF29="",AG29=""),"",SUM(AE29:AG29))</f>
        <v>0</v>
      </c>
      <c r="AI29" s="121">
        <v>0</v>
      </c>
      <c r="AJ29" s="105">
        <v>362000</v>
      </c>
      <c r="AK29" s="105">
        <v>362000</v>
      </c>
      <c r="AL29" s="106">
        <f>IF(AND(AI29="",AJ29="",AK29=""),"",SUM(AI29:AK29))</f>
        <v>724000</v>
      </c>
      <c r="AM29" s="107">
        <v>362000</v>
      </c>
      <c r="AN29" s="105">
        <v>362000</v>
      </c>
      <c r="AO29" s="105">
        <v>362000</v>
      </c>
      <c r="AP29" s="104">
        <f>IF(AND(AM29="",AN29="",AO29=""),"",SUM(AM29:AO29))</f>
        <v>1086000</v>
      </c>
      <c r="AQ29" s="122">
        <f>IF(B29="雇用",IF(AND($AD$20="実績額",AD29&lt;&gt;""),AD29,0)+IF(AND($AH$20="実績額",AH29&lt;&gt;""),AH29,0)+IF(AND($AL$20="実績額",AL29&lt;&gt;""),AL29,0)+IF(AND($AP$20="実績額",AP29&lt;&gt;""),AP29,0),"")</f>
        <v>543000</v>
      </c>
      <c r="AR29" s="123">
        <f>IFERROR(Y29-AQ29,"")</f>
        <v>3801000</v>
      </c>
      <c r="AS29" s="124">
        <f>IFERROR(IF(OR(AT29="採用終了",AT29="機関変更（転出）",AT29="採用内定辞退"), "", Z29+AR29),"")</f>
        <v>8145000</v>
      </c>
      <c r="AT29" s="217" t="s">
        <v>202</v>
      </c>
      <c r="AU29" s="218" t="s">
        <v>3</v>
      </c>
      <c r="AV29" s="198" t="s">
        <v>221</v>
      </c>
    </row>
    <row r="30" spans="1:49" s="66" customFormat="1" ht="36" customHeight="1" x14ac:dyDescent="0.15">
      <c r="A30" s="87">
        <f t="shared" si="9"/>
        <v>7</v>
      </c>
      <c r="B30" s="113" t="s">
        <v>6</v>
      </c>
      <c r="C30" s="89" t="str">
        <f t="shared" ref="C30:C35" si="18">IF(D30&lt;&gt;"",IF(LEFT(D30,4)*1=$C$1,"新規",IF(LEFT(D30,4)*1&lt;$C$1,"継続","")),"")</f>
        <v>継続</v>
      </c>
      <c r="D30" s="264">
        <v>202440001</v>
      </c>
      <c r="E30" s="128" t="s">
        <v>188</v>
      </c>
      <c r="F30" s="114">
        <f t="shared" ref="F30:F35" si="19">IF(D30&lt;&gt;"",$C$8,"")</f>
        <v>99999</v>
      </c>
      <c r="G30" s="92" t="str">
        <f t="shared" ref="G30:G35" si="20">IF(D30&lt;&gt;"",$E$8,"")</f>
        <v>日本学術振興大学</v>
      </c>
      <c r="H30" s="115" t="s">
        <v>200</v>
      </c>
      <c r="I30" s="116" t="s">
        <v>201</v>
      </c>
      <c r="J30" s="117" t="s">
        <v>5</v>
      </c>
      <c r="K30" s="96" cm="1">
        <f t="array" ref="K30">_xlfn.IFS(B30&lt;&gt;"雇用","",J30="PD",362000,J30="RPD",362000,J30="CPD",446000)</f>
        <v>362000</v>
      </c>
      <c r="L30" s="126">
        <v>45474</v>
      </c>
      <c r="M30" s="97">
        <v>46568</v>
      </c>
      <c r="N30" s="63">
        <f t="shared" ref="N30:N35" si="21">IF(B30="雇用",IF(OR(J30="PD",J30="RPD"),36,60),"")</f>
        <v>36</v>
      </c>
      <c r="O30" s="97">
        <v>46568</v>
      </c>
      <c r="P30" s="127">
        <v>45474</v>
      </c>
      <c r="Q30" s="97">
        <v>46568</v>
      </c>
      <c r="R30" s="118">
        <f t="shared" ref="R30:R35" si="22">IFERROR(IF(P30&lt;&gt;"",DATEDIF(P30,Q30,"m")+1,""),"")</f>
        <v>36</v>
      </c>
      <c r="S30" s="119">
        <v>12</v>
      </c>
      <c r="T30" s="120">
        <v>15</v>
      </c>
      <c r="U30" s="103" cm="1">
        <f t="array" ref="U30">IF(J30&lt;&gt;"",IF(B30="雇用",_xlfn.IFS(J30="PD",K30*36,J30="RPD",K30*36,J30="CPD",362000*6+446000*54),""),"")</f>
        <v>13032000</v>
      </c>
      <c r="V30" s="104">
        <f t="shared" ref="V30:V35" si="23">IF(B30="雇用",SUM(W30:X30),"")</f>
        <v>2896000</v>
      </c>
      <c r="W30" s="105">
        <v>0</v>
      </c>
      <c r="X30" s="105">
        <v>2896000</v>
      </c>
      <c r="Y30" s="105">
        <v>2172000</v>
      </c>
      <c r="Z30" s="106">
        <f t="shared" ref="Z30:Z35" si="24">IFERROR(U30-(V30+Y30),"")</f>
        <v>7964000</v>
      </c>
      <c r="AA30" s="107">
        <v>0</v>
      </c>
      <c r="AB30" s="105">
        <v>0</v>
      </c>
      <c r="AC30" s="105">
        <v>0</v>
      </c>
      <c r="AD30" s="106">
        <f t="shared" ref="AD30:AD35" si="25">IF(AND(AA30="",AB30="",AC30=""),"",SUM(AA30:AC30))</f>
        <v>0</v>
      </c>
      <c r="AE30" s="107">
        <v>0</v>
      </c>
      <c r="AF30" s="105">
        <v>0</v>
      </c>
      <c r="AG30" s="105">
        <v>0</v>
      </c>
      <c r="AH30" s="108">
        <f t="shared" ref="AH30:AH35" si="26">IF(AND(AE30="",AF30="",AG30=""),"",SUM(AE30:AG30))</f>
        <v>0</v>
      </c>
      <c r="AI30" s="121">
        <v>362000</v>
      </c>
      <c r="AJ30" s="105">
        <v>362000</v>
      </c>
      <c r="AK30" s="105">
        <v>362000</v>
      </c>
      <c r="AL30" s="106">
        <f t="shared" ref="AL30:AL35" si="27">IF(AND(AI30="",AJ30="",AK30=""),"",SUM(AI30:AK30))</f>
        <v>1086000</v>
      </c>
      <c r="AM30" s="107">
        <v>362000</v>
      </c>
      <c r="AN30" s="105">
        <v>362000</v>
      </c>
      <c r="AO30" s="105">
        <v>362000</v>
      </c>
      <c r="AP30" s="104">
        <f t="shared" ref="AP30:AP35" si="28">IF(AND(AM30="",AN30="",AO30=""),"",SUM(AM30:AO30))</f>
        <v>1086000</v>
      </c>
      <c r="AQ30" s="122">
        <f t="shared" ref="AQ30:AQ35" si="29">IF(B30="雇用",IF(AND($AD$20="実績額",AD30&lt;&gt;""),AD30,0)+IF(AND($AH$20="実績額",AH30&lt;&gt;""),AH30,0)+IF(AND($AL$20="実績額",AL30&lt;&gt;""),AL30,0)+IF(AND($AP$20="実績額",AP30&lt;&gt;""),AP30,0),"")</f>
        <v>0</v>
      </c>
      <c r="AR30" s="123">
        <f t="shared" ref="AR30:AR35" si="30">IFERROR(Y30-AQ30,"")</f>
        <v>2172000</v>
      </c>
      <c r="AS30" s="124">
        <f t="shared" ref="AS30:AS35" si="31">IFERROR(IF(OR(AT30="採用終了",AT30="機関変更（転出）",AT30="採用内定辞退"), "", Z30+AR30),"")</f>
        <v>10136000</v>
      </c>
      <c r="AT30" s="217" t="s">
        <v>202</v>
      </c>
      <c r="AU30" s="218"/>
      <c r="AV30" s="198" t="s">
        <v>220</v>
      </c>
    </row>
    <row r="31" spans="1:49" s="66" customFormat="1" ht="36" customHeight="1" x14ac:dyDescent="0.15">
      <c r="A31" s="87">
        <f t="shared" si="9"/>
        <v>8</v>
      </c>
      <c r="B31" s="113" t="s">
        <v>6</v>
      </c>
      <c r="C31" s="89" t="str">
        <f t="shared" si="18"/>
        <v>新規</v>
      </c>
      <c r="D31" s="266">
        <v>202500001</v>
      </c>
      <c r="E31" s="90" t="s">
        <v>190</v>
      </c>
      <c r="F31" s="130">
        <f t="shared" si="19"/>
        <v>99999</v>
      </c>
      <c r="G31" s="92" t="str">
        <f t="shared" si="20"/>
        <v>日本学術振興大学</v>
      </c>
      <c r="H31" s="115" t="s">
        <v>196</v>
      </c>
      <c r="I31" s="116" t="s">
        <v>197</v>
      </c>
      <c r="J31" s="117" t="s">
        <v>72</v>
      </c>
      <c r="K31" s="96" cm="1">
        <f t="array" ref="K31">_xlfn.IFS(B31&lt;&gt;"雇用","",J31="PD",362000,J31="RPD",362000,J31="CPD",446000)</f>
        <v>362000</v>
      </c>
      <c r="L31" s="126">
        <v>45748</v>
      </c>
      <c r="M31" s="126">
        <v>46843</v>
      </c>
      <c r="N31" s="63">
        <f t="shared" si="21"/>
        <v>36</v>
      </c>
      <c r="O31" s="126">
        <v>46843</v>
      </c>
      <c r="P31" s="127">
        <v>45748</v>
      </c>
      <c r="Q31" s="131">
        <v>46843</v>
      </c>
      <c r="R31" s="118">
        <f t="shared" si="22"/>
        <v>36</v>
      </c>
      <c r="S31" s="119">
        <v>12</v>
      </c>
      <c r="T31" s="120">
        <v>24</v>
      </c>
      <c r="U31" s="103" cm="1">
        <f t="array" ref="U31">IF(J31&lt;&gt;"",IF(B31="雇用",_xlfn.IFS(J31="PD",K31*36,J31="RPD",K31*36,J31="CPD",362000*6+446000*54),""),"")</f>
        <v>13032000</v>
      </c>
      <c r="V31" s="104">
        <f t="shared" si="23"/>
        <v>0</v>
      </c>
      <c r="W31" s="105">
        <v>0</v>
      </c>
      <c r="X31" s="105">
        <v>0</v>
      </c>
      <c r="Y31" s="105">
        <v>4344000</v>
      </c>
      <c r="Z31" s="106">
        <f t="shared" si="24"/>
        <v>8688000</v>
      </c>
      <c r="AA31" s="107">
        <v>362000</v>
      </c>
      <c r="AB31" s="105">
        <v>362000</v>
      </c>
      <c r="AC31" s="105">
        <v>362000</v>
      </c>
      <c r="AD31" s="106">
        <f t="shared" si="25"/>
        <v>1086000</v>
      </c>
      <c r="AE31" s="107">
        <v>362000</v>
      </c>
      <c r="AF31" s="105">
        <v>362000</v>
      </c>
      <c r="AG31" s="105">
        <v>362000</v>
      </c>
      <c r="AH31" s="108">
        <f t="shared" si="26"/>
        <v>1086000</v>
      </c>
      <c r="AI31" s="121">
        <v>362000</v>
      </c>
      <c r="AJ31" s="105">
        <v>362000</v>
      </c>
      <c r="AK31" s="105">
        <v>362000</v>
      </c>
      <c r="AL31" s="106">
        <f t="shared" si="27"/>
        <v>1086000</v>
      </c>
      <c r="AM31" s="107">
        <v>362000</v>
      </c>
      <c r="AN31" s="105">
        <v>362000</v>
      </c>
      <c r="AO31" s="105">
        <v>362000</v>
      </c>
      <c r="AP31" s="104">
        <f t="shared" si="28"/>
        <v>1086000</v>
      </c>
      <c r="AQ31" s="122">
        <f t="shared" si="29"/>
        <v>1086000</v>
      </c>
      <c r="AR31" s="123">
        <f t="shared" si="30"/>
        <v>3258000</v>
      </c>
      <c r="AS31" s="124">
        <f t="shared" si="31"/>
        <v>11946000</v>
      </c>
      <c r="AT31" s="217" t="s">
        <v>202</v>
      </c>
      <c r="AU31" s="218"/>
      <c r="AV31" s="198"/>
    </row>
    <row r="32" spans="1:49" s="66" customFormat="1" ht="36" customHeight="1" x14ac:dyDescent="0.15">
      <c r="A32" s="87">
        <f t="shared" si="9"/>
        <v>9</v>
      </c>
      <c r="B32" s="88" t="s">
        <v>2</v>
      </c>
      <c r="C32" s="89" t="str">
        <f t="shared" si="18"/>
        <v>新規</v>
      </c>
      <c r="D32" s="267">
        <v>202500002</v>
      </c>
      <c r="E32" s="132" t="s">
        <v>191</v>
      </c>
      <c r="F32" s="130">
        <f t="shared" si="19"/>
        <v>99999</v>
      </c>
      <c r="G32" s="92" t="str">
        <f t="shared" si="20"/>
        <v>日本学術振興大学</v>
      </c>
      <c r="H32" s="93"/>
      <c r="I32" s="94"/>
      <c r="J32" s="95" t="s">
        <v>72</v>
      </c>
      <c r="K32" s="96" t="str" cm="1">
        <f t="array" ref="K32">_xlfn.IFS(B32&lt;&gt;"雇用","",J32="PD",362000,J32="RPD",362000,J32="CPD",446000)</f>
        <v/>
      </c>
      <c r="L32" s="97"/>
      <c r="M32" s="97"/>
      <c r="N32" s="63" t="str">
        <f t="shared" si="21"/>
        <v/>
      </c>
      <c r="O32" s="97"/>
      <c r="P32" s="98"/>
      <c r="Q32" s="99"/>
      <c r="R32" s="133" t="str">
        <f t="shared" si="22"/>
        <v/>
      </c>
      <c r="S32" s="101"/>
      <c r="T32" s="102"/>
      <c r="U32" s="103" t="str" cm="1">
        <f t="array" ref="U32">IF(J32&lt;&gt;"",IF(B32="雇用",_xlfn.IFS(J32="PD",K32*36,J32="RPD",K32*36,J32="CPD",362000*6+446000*54),""),"")</f>
        <v/>
      </c>
      <c r="V32" s="104" t="str">
        <f t="shared" si="23"/>
        <v/>
      </c>
      <c r="W32" s="105"/>
      <c r="X32" s="105"/>
      <c r="Y32" s="105"/>
      <c r="Z32" s="106" t="str">
        <f t="shared" si="24"/>
        <v/>
      </c>
      <c r="AA32" s="107"/>
      <c r="AB32" s="105"/>
      <c r="AC32" s="105"/>
      <c r="AD32" s="106" t="str">
        <f t="shared" si="25"/>
        <v/>
      </c>
      <c r="AE32" s="107"/>
      <c r="AF32" s="105"/>
      <c r="AG32" s="105"/>
      <c r="AH32" s="108" t="str">
        <f t="shared" si="26"/>
        <v/>
      </c>
      <c r="AI32" s="121"/>
      <c r="AJ32" s="105"/>
      <c r="AK32" s="105"/>
      <c r="AL32" s="106" t="str">
        <f t="shared" si="27"/>
        <v/>
      </c>
      <c r="AM32" s="107"/>
      <c r="AN32" s="105"/>
      <c r="AO32" s="105"/>
      <c r="AP32" s="104" t="str">
        <f t="shared" si="28"/>
        <v/>
      </c>
      <c r="AQ32" s="122" t="str">
        <f t="shared" si="29"/>
        <v/>
      </c>
      <c r="AR32" s="123" t="str">
        <f t="shared" si="30"/>
        <v/>
      </c>
      <c r="AS32" s="124" t="str">
        <f t="shared" si="31"/>
        <v/>
      </c>
      <c r="AT32" s="217" t="s">
        <v>0</v>
      </c>
      <c r="AU32" s="218"/>
      <c r="AV32" s="198"/>
    </row>
    <row r="33" spans="1:48" s="66" customFormat="1" ht="36" customHeight="1" x14ac:dyDescent="0.15">
      <c r="A33" s="87">
        <f t="shared" si="9"/>
        <v>10</v>
      </c>
      <c r="B33" s="88" t="s">
        <v>6</v>
      </c>
      <c r="C33" s="89" t="str">
        <f t="shared" si="18"/>
        <v>新規</v>
      </c>
      <c r="D33" s="267">
        <v>202500003</v>
      </c>
      <c r="E33" s="132" t="s">
        <v>192</v>
      </c>
      <c r="F33" s="130">
        <f t="shared" si="19"/>
        <v>99999</v>
      </c>
      <c r="G33" s="92" t="str">
        <f t="shared" si="20"/>
        <v>日本学術振興大学</v>
      </c>
      <c r="H33" s="93" t="s">
        <v>196</v>
      </c>
      <c r="I33" s="94" t="s">
        <v>197</v>
      </c>
      <c r="J33" s="95" t="s">
        <v>72</v>
      </c>
      <c r="K33" s="96" cm="1">
        <f t="array" ref="K33">_xlfn.IFS(B33&lt;&gt;"雇用","",J33="PD",362000,J33="RPD",362000,J33="CPD",446000)</f>
        <v>362000</v>
      </c>
      <c r="L33" s="97">
        <v>45748</v>
      </c>
      <c r="M33" s="97">
        <v>46843</v>
      </c>
      <c r="N33" s="63">
        <f t="shared" si="21"/>
        <v>36</v>
      </c>
      <c r="O33" s="97">
        <v>46843</v>
      </c>
      <c r="P33" s="98">
        <v>45931</v>
      </c>
      <c r="Q33" s="99">
        <v>46843</v>
      </c>
      <c r="R33" s="100">
        <f t="shared" si="22"/>
        <v>30</v>
      </c>
      <c r="S33" s="101">
        <v>6</v>
      </c>
      <c r="T33" s="102">
        <v>24</v>
      </c>
      <c r="U33" s="103" cm="1">
        <f t="array" ref="U33">IF(J33&lt;&gt;"",IF(B33="雇用",_xlfn.IFS(J33="PD",K33*36,J33="RPD",K33*36,J33="CPD",362000*6+446000*54),""),"")</f>
        <v>13032000</v>
      </c>
      <c r="V33" s="104">
        <f t="shared" si="23"/>
        <v>2172000</v>
      </c>
      <c r="W33" s="105">
        <v>2172000</v>
      </c>
      <c r="X33" s="105">
        <v>0</v>
      </c>
      <c r="Y33" s="105">
        <v>2172000</v>
      </c>
      <c r="Z33" s="106">
        <f t="shared" si="24"/>
        <v>8688000</v>
      </c>
      <c r="AA33" s="107"/>
      <c r="AB33" s="105"/>
      <c r="AC33" s="105"/>
      <c r="AD33" s="106" t="str">
        <f t="shared" si="25"/>
        <v/>
      </c>
      <c r="AE33" s="107"/>
      <c r="AF33" s="105"/>
      <c r="AG33" s="105"/>
      <c r="AH33" s="108" t="str">
        <f t="shared" si="26"/>
        <v/>
      </c>
      <c r="AI33" s="121">
        <v>362000</v>
      </c>
      <c r="AJ33" s="105">
        <v>362000</v>
      </c>
      <c r="AK33" s="105">
        <v>362000</v>
      </c>
      <c r="AL33" s="106">
        <f t="shared" si="27"/>
        <v>1086000</v>
      </c>
      <c r="AM33" s="107">
        <v>362000</v>
      </c>
      <c r="AN33" s="105">
        <v>362000</v>
      </c>
      <c r="AO33" s="105">
        <v>362000</v>
      </c>
      <c r="AP33" s="104">
        <f t="shared" si="28"/>
        <v>1086000</v>
      </c>
      <c r="AQ33" s="122">
        <f t="shared" si="29"/>
        <v>0</v>
      </c>
      <c r="AR33" s="123">
        <f t="shared" si="30"/>
        <v>2172000</v>
      </c>
      <c r="AS33" s="124">
        <f t="shared" si="31"/>
        <v>10860000</v>
      </c>
      <c r="AT33" s="217" t="s">
        <v>56</v>
      </c>
      <c r="AU33" s="218"/>
      <c r="AV33" s="198" t="s">
        <v>204</v>
      </c>
    </row>
    <row r="34" spans="1:48" s="66" customFormat="1" ht="36" customHeight="1" x14ac:dyDescent="0.15">
      <c r="A34" s="87">
        <f t="shared" si="9"/>
        <v>11</v>
      </c>
      <c r="B34" s="88" t="s">
        <v>6</v>
      </c>
      <c r="C34" s="89" t="str">
        <f t="shared" si="18"/>
        <v>新規</v>
      </c>
      <c r="D34" s="267">
        <v>202500004</v>
      </c>
      <c r="E34" s="132" t="s">
        <v>194</v>
      </c>
      <c r="F34" s="130">
        <f t="shared" si="19"/>
        <v>99999</v>
      </c>
      <c r="G34" s="92" t="str">
        <f t="shared" si="20"/>
        <v>日本学術振興大学</v>
      </c>
      <c r="H34" s="93" t="s">
        <v>196</v>
      </c>
      <c r="I34" s="94" t="s">
        <v>197</v>
      </c>
      <c r="J34" s="95" t="s">
        <v>72</v>
      </c>
      <c r="K34" s="96" cm="1">
        <f t="array" ref="K34">_xlfn.IFS(B34&lt;&gt;"雇用","",J34="PD",362000,J34="RPD",362000,J34="CPD",446000)</f>
        <v>362000</v>
      </c>
      <c r="L34" s="97">
        <v>45748</v>
      </c>
      <c r="M34" s="97">
        <v>46843</v>
      </c>
      <c r="N34" s="63">
        <f t="shared" si="21"/>
        <v>36</v>
      </c>
      <c r="O34" s="97">
        <v>45808</v>
      </c>
      <c r="P34" s="98">
        <v>45748</v>
      </c>
      <c r="Q34" s="99">
        <v>45808</v>
      </c>
      <c r="R34" s="100">
        <f t="shared" si="22"/>
        <v>2</v>
      </c>
      <c r="S34" s="101">
        <v>2</v>
      </c>
      <c r="T34" s="102">
        <v>0</v>
      </c>
      <c r="U34" s="103" cm="1">
        <f t="array" ref="U34">IF(J34&lt;&gt;"",IF(B34="雇用",_xlfn.IFS(J34="PD",K34*36,J34="RPD",K34*36,J34="CPD",362000*6+446000*54),""),"")</f>
        <v>13032000</v>
      </c>
      <c r="V34" s="104">
        <f t="shared" si="23"/>
        <v>0</v>
      </c>
      <c r="W34" s="105">
        <v>0</v>
      </c>
      <c r="X34" s="105">
        <v>0</v>
      </c>
      <c r="Y34" s="105">
        <v>4344000</v>
      </c>
      <c r="Z34" s="106">
        <f t="shared" si="24"/>
        <v>8688000</v>
      </c>
      <c r="AA34" s="107">
        <v>362000</v>
      </c>
      <c r="AB34" s="105">
        <v>362000</v>
      </c>
      <c r="AC34" s="105">
        <v>362000</v>
      </c>
      <c r="AD34" s="106">
        <f t="shared" si="25"/>
        <v>1086000</v>
      </c>
      <c r="AE34" s="107">
        <v>362000</v>
      </c>
      <c r="AF34" s="105">
        <v>362000</v>
      </c>
      <c r="AG34" s="105">
        <v>0</v>
      </c>
      <c r="AH34" s="108">
        <f t="shared" si="26"/>
        <v>724000</v>
      </c>
      <c r="AI34" s="121">
        <v>0</v>
      </c>
      <c r="AJ34" s="105">
        <v>0</v>
      </c>
      <c r="AK34" s="105">
        <v>0</v>
      </c>
      <c r="AL34" s="106">
        <f t="shared" si="27"/>
        <v>0</v>
      </c>
      <c r="AM34" s="107">
        <v>0</v>
      </c>
      <c r="AN34" s="105">
        <v>0</v>
      </c>
      <c r="AO34" s="105">
        <v>0</v>
      </c>
      <c r="AP34" s="104">
        <f t="shared" si="28"/>
        <v>0</v>
      </c>
      <c r="AQ34" s="122">
        <f t="shared" si="29"/>
        <v>1086000</v>
      </c>
      <c r="AR34" s="123">
        <f t="shared" si="30"/>
        <v>3258000</v>
      </c>
      <c r="AS34" s="124" t="str">
        <f t="shared" si="31"/>
        <v/>
      </c>
      <c r="AT34" s="217" t="s">
        <v>125</v>
      </c>
      <c r="AU34" s="218" t="s">
        <v>3</v>
      </c>
      <c r="AV34" s="198" t="s">
        <v>214</v>
      </c>
    </row>
    <row r="35" spans="1:48" s="66" customFormat="1" ht="36" customHeight="1" x14ac:dyDescent="0.15">
      <c r="A35" s="87">
        <f t="shared" si="9"/>
        <v>12</v>
      </c>
      <c r="B35" s="88" t="s">
        <v>6</v>
      </c>
      <c r="C35" s="89" t="str">
        <f t="shared" si="18"/>
        <v>新規</v>
      </c>
      <c r="D35" s="267">
        <v>202500005</v>
      </c>
      <c r="E35" s="132" t="s">
        <v>195</v>
      </c>
      <c r="F35" s="130">
        <f t="shared" si="19"/>
        <v>99999</v>
      </c>
      <c r="G35" s="92" t="str">
        <f t="shared" si="20"/>
        <v>日本学術振興大学</v>
      </c>
      <c r="H35" s="93" t="s">
        <v>198</v>
      </c>
      <c r="I35" s="94" t="s">
        <v>207</v>
      </c>
      <c r="J35" s="95" t="s">
        <v>72</v>
      </c>
      <c r="K35" s="96" cm="1">
        <f t="array" ref="K35">_xlfn.IFS(B35&lt;&gt;"雇用","",J35="PD",362000,J35="RPD",362000,J35="CPD",446000)</f>
        <v>362000</v>
      </c>
      <c r="L35" s="97">
        <v>45748</v>
      </c>
      <c r="M35" s="97">
        <v>46843</v>
      </c>
      <c r="N35" s="63">
        <f t="shared" si="21"/>
        <v>36</v>
      </c>
      <c r="O35" s="97">
        <v>46843</v>
      </c>
      <c r="P35" s="98">
        <v>45748</v>
      </c>
      <c r="Q35" s="99">
        <v>46843</v>
      </c>
      <c r="R35" s="100">
        <f t="shared" si="22"/>
        <v>36</v>
      </c>
      <c r="S35" s="101">
        <v>12</v>
      </c>
      <c r="T35" s="102">
        <v>24</v>
      </c>
      <c r="U35" s="103" cm="1">
        <f t="array" ref="U35">IF(J35&lt;&gt;"",IF(B35="雇用",_xlfn.IFS(J35="PD",K35*36,J35="RPD",K35*36,J35="CPD",362000*6+446000*54),""),"")</f>
        <v>13032000</v>
      </c>
      <c r="V35" s="104">
        <f t="shared" si="23"/>
        <v>0</v>
      </c>
      <c r="W35" s="105">
        <v>0</v>
      </c>
      <c r="X35" s="105">
        <v>0</v>
      </c>
      <c r="Y35" s="105">
        <v>4344000</v>
      </c>
      <c r="Z35" s="106">
        <f t="shared" si="24"/>
        <v>8688000</v>
      </c>
      <c r="AA35" s="107">
        <v>362000</v>
      </c>
      <c r="AB35" s="105">
        <v>362000</v>
      </c>
      <c r="AC35" s="105">
        <v>362000</v>
      </c>
      <c r="AD35" s="106">
        <f t="shared" si="25"/>
        <v>1086000</v>
      </c>
      <c r="AE35" s="107">
        <v>362000</v>
      </c>
      <c r="AF35" s="105">
        <v>362000</v>
      </c>
      <c r="AG35" s="105">
        <v>362000</v>
      </c>
      <c r="AH35" s="108">
        <f t="shared" si="26"/>
        <v>1086000</v>
      </c>
      <c r="AI35" s="121">
        <v>0</v>
      </c>
      <c r="AJ35" s="105">
        <v>0</v>
      </c>
      <c r="AK35" s="105">
        <v>0</v>
      </c>
      <c r="AL35" s="106">
        <f t="shared" si="27"/>
        <v>0</v>
      </c>
      <c r="AM35" s="107">
        <v>0</v>
      </c>
      <c r="AN35" s="105">
        <v>0</v>
      </c>
      <c r="AO35" s="105">
        <v>0</v>
      </c>
      <c r="AP35" s="104">
        <f t="shared" si="28"/>
        <v>0</v>
      </c>
      <c r="AQ35" s="122">
        <f t="shared" si="29"/>
        <v>1086000</v>
      </c>
      <c r="AR35" s="123">
        <f t="shared" si="30"/>
        <v>3258000</v>
      </c>
      <c r="AS35" s="124">
        <f t="shared" si="31"/>
        <v>11946000</v>
      </c>
      <c r="AT35" s="217" t="s">
        <v>202</v>
      </c>
      <c r="AU35" s="218" t="s">
        <v>3</v>
      </c>
      <c r="AV35" s="198" t="s">
        <v>222</v>
      </c>
    </row>
    <row r="36" spans="1:48" s="66" customFormat="1" ht="36" customHeight="1" x14ac:dyDescent="0.15">
      <c r="A36" s="87">
        <f t="shared" si="9"/>
        <v>13</v>
      </c>
      <c r="B36" s="88" t="s">
        <v>6</v>
      </c>
      <c r="C36" s="89" t="str">
        <f>IF(D36&lt;&gt;"",IF(LEFT(D36,4)*1=$C$1,"新規",IF(LEFT(D36,4)*1&lt;$C$1,"継続","")),"")</f>
        <v>新規</v>
      </c>
      <c r="D36" s="267">
        <v>202540001</v>
      </c>
      <c r="E36" s="132" t="s">
        <v>193</v>
      </c>
      <c r="F36" s="130">
        <f>IF(D36&lt;&gt;"",$C$8,"")</f>
        <v>99999</v>
      </c>
      <c r="G36" s="92" t="str">
        <f>IF(D36&lt;&gt;"",$E$8,"")</f>
        <v>日本学術振興大学</v>
      </c>
      <c r="H36" s="93" t="s">
        <v>200</v>
      </c>
      <c r="I36" s="94" t="s">
        <v>209</v>
      </c>
      <c r="J36" s="95" t="s">
        <v>208</v>
      </c>
      <c r="K36" s="96" cm="1">
        <f t="array" ref="K36">_xlfn.IFS(B36&lt;&gt;"雇用","",J36="PD",362000,J36="RPD",362000,J36="CPD",446000)</f>
        <v>362000</v>
      </c>
      <c r="L36" s="97">
        <v>45839</v>
      </c>
      <c r="M36" s="97">
        <v>46934</v>
      </c>
      <c r="N36" s="63">
        <f>IF(B36="雇用",IF(OR(J36="PD",J36="RPD"),36,60),"")</f>
        <v>36</v>
      </c>
      <c r="O36" s="97">
        <v>46934</v>
      </c>
      <c r="P36" s="98">
        <v>45839</v>
      </c>
      <c r="Q36" s="99">
        <v>46934</v>
      </c>
      <c r="R36" s="100">
        <f>IFERROR(IF(P36&lt;&gt;"",DATEDIF(P36,Q36,"m")+1,""),"")</f>
        <v>36</v>
      </c>
      <c r="S36" s="101">
        <v>9</v>
      </c>
      <c r="T36" s="102">
        <v>27</v>
      </c>
      <c r="U36" s="103" cm="1">
        <f t="array" ref="U36">IF(J36&lt;&gt;"",IF(B36="雇用",_xlfn.IFS(J36="PD",K36*36,J36="RPD",K36*36,J36="CPD",362000*6+446000*54),""),"")</f>
        <v>13032000</v>
      </c>
      <c r="V36" s="104">
        <f>IF(B36="雇用",SUM(W36:X36),"")</f>
        <v>0</v>
      </c>
      <c r="W36" s="105">
        <v>0</v>
      </c>
      <c r="X36" s="105">
        <v>0</v>
      </c>
      <c r="Y36" s="105">
        <v>3258000</v>
      </c>
      <c r="Z36" s="106">
        <f>IFERROR(U36-(V36+Y36),"")</f>
        <v>9774000</v>
      </c>
      <c r="AA36" s="107"/>
      <c r="AB36" s="105"/>
      <c r="AC36" s="105"/>
      <c r="AD36" s="106" t="str">
        <f>IF(AND(AA36="",AB36="",AC36=""),"",SUM(AA36:AC36))</f>
        <v/>
      </c>
      <c r="AE36" s="107">
        <v>362000</v>
      </c>
      <c r="AF36" s="105">
        <v>362000</v>
      </c>
      <c r="AG36" s="105">
        <v>362000</v>
      </c>
      <c r="AH36" s="108">
        <f>IF(AND(AE36="",AF36="",AG36=""),"",SUM(AE36:AG36))</f>
        <v>1086000</v>
      </c>
      <c r="AI36" s="121">
        <v>362000</v>
      </c>
      <c r="AJ36" s="105">
        <v>362000</v>
      </c>
      <c r="AK36" s="105">
        <v>362000</v>
      </c>
      <c r="AL36" s="106">
        <f>IF(AND(AI36="",AJ36="",AK36=""),"",SUM(AI36:AK36))</f>
        <v>1086000</v>
      </c>
      <c r="AM36" s="107">
        <v>362000</v>
      </c>
      <c r="AN36" s="105">
        <v>362000</v>
      </c>
      <c r="AO36" s="105">
        <v>362000</v>
      </c>
      <c r="AP36" s="104">
        <f>IF(AND(AM36="",AN36="",AO36=""),"",SUM(AM36:AO36))</f>
        <v>1086000</v>
      </c>
      <c r="AQ36" s="122">
        <f>IF(B36="雇用",IF(AND($AD$20="実績額",AD36&lt;&gt;""),AD36,0)+IF(AND($AH$20="実績額",AH36&lt;&gt;""),AH36,0)+IF(AND($AL$20="実績額",AL36&lt;&gt;""),AL36,0)+IF(AND($AP$20="実績額",AP36&lt;&gt;""),AP36,0),"")</f>
        <v>0</v>
      </c>
      <c r="AR36" s="123">
        <f>IFERROR(Y36-AQ36,"")</f>
        <v>3258000</v>
      </c>
      <c r="AS36" s="124">
        <f>IFERROR(IF(OR(AT36="採用終了",AT36="機関変更（転出）",AT36="採用内定辞退"), "", Z36+AR36),"")</f>
        <v>13032000</v>
      </c>
      <c r="AT36" s="217" t="s">
        <v>4</v>
      </c>
      <c r="AU36" s="218" t="s">
        <v>3</v>
      </c>
      <c r="AV36" s="198"/>
    </row>
    <row r="37" spans="1:48" s="66" customFormat="1" ht="36" customHeight="1" x14ac:dyDescent="0.15">
      <c r="A37" s="87">
        <f t="shared" si="9"/>
        <v>14</v>
      </c>
      <c r="B37" s="88" t="s">
        <v>6</v>
      </c>
      <c r="C37" s="89" t="str">
        <f t="shared" ref="C37:C43" si="32">IF(D37&lt;&gt;"",IF(LEFT(D37,4)*1=$C$1,"新規",IF(LEFT(D37,4)*1&lt;$C$1,"継続","")),"")</f>
        <v>新規</v>
      </c>
      <c r="D37" s="267">
        <v>202500002</v>
      </c>
      <c r="E37" s="132" t="s">
        <v>203</v>
      </c>
      <c r="F37" s="130">
        <f t="shared" ref="F37:F43" si="33">IF(D37&lt;&gt;"",$C$8,"")</f>
        <v>99999</v>
      </c>
      <c r="G37" s="92" t="str">
        <f t="shared" ref="G37:G43" si="34">IF(D37&lt;&gt;"",$E$8,"")</f>
        <v>日本学術振興大学</v>
      </c>
      <c r="H37" s="93" t="s">
        <v>200</v>
      </c>
      <c r="I37" s="94" t="s">
        <v>201</v>
      </c>
      <c r="J37" s="95" t="s">
        <v>5</v>
      </c>
      <c r="K37" s="96" cm="1">
        <f t="array" ref="K37">_xlfn.IFS(B37&lt;&gt;"雇用","",J37="PD",362000,J37="RPD",362000,J37="CPD",446000)</f>
        <v>362000</v>
      </c>
      <c r="L37" s="97">
        <v>45931</v>
      </c>
      <c r="M37" s="97">
        <v>47026</v>
      </c>
      <c r="N37" s="63">
        <f t="shared" ref="N37:N43" si="35">IF(B37="雇用",IF(OR(J37="PD",J37="RPD"),36,60),"")</f>
        <v>36</v>
      </c>
      <c r="O37" s="97">
        <v>47026</v>
      </c>
      <c r="P37" s="98">
        <v>45931</v>
      </c>
      <c r="Q37" s="99">
        <v>47026</v>
      </c>
      <c r="R37" s="100">
        <f t="shared" ref="R37:R43" si="36">IFERROR(IF(P37&lt;&gt;"",DATEDIF(P37,Q37,"m")+1,""),"")</f>
        <v>36</v>
      </c>
      <c r="S37" s="101">
        <v>6</v>
      </c>
      <c r="T37" s="102">
        <v>30</v>
      </c>
      <c r="U37" s="103" cm="1">
        <f t="array" ref="U37">IF(J37&lt;&gt;"",IF(B37="雇用",_xlfn.IFS(J37="PD",K37*36,J37="RPD",K37*36,J37="CPD",362000*6+446000*54),""),"")</f>
        <v>13032000</v>
      </c>
      <c r="V37" s="104">
        <f t="shared" ref="V37:V43" si="37">IF(B37="雇用",SUM(W37:X37),"")</f>
        <v>0</v>
      </c>
      <c r="W37" s="105">
        <v>0</v>
      </c>
      <c r="X37" s="105">
        <v>0</v>
      </c>
      <c r="Y37" s="105">
        <v>2172000</v>
      </c>
      <c r="Z37" s="106">
        <f t="shared" ref="Z37:Z43" si="38">IFERROR(U37-(V37+Y37),"")</f>
        <v>10860000</v>
      </c>
      <c r="AA37" s="107"/>
      <c r="AB37" s="105"/>
      <c r="AC37" s="105"/>
      <c r="AD37" s="106" t="str">
        <f t="shared" ref="AD37:AD43" si="39">IF(AND(AA37="",AB37="",AC37=""),"",SUM(AA37:AC37))</f>
        <v/>
      </c>
      <c r="AE37" s="107"/>
      <c r="AF37" s="105"/>
      <c r="AG37" s="105"/>
      <c r="AH37" s="108" t="str">
        <f t="shared" ref="AH37:AH43" si="40">IF(AND(AE37="",AF37="",AG37=""),"",SUM(AE37:AG37))</f>
        <v/>
      </c>
      <c r="AI37" s="121">
        <v>0</v>
      </c>
      <c r="AJ37" s="105">
        <v>0</v>
      </c>
      <c r="AK37" s="105">
        <v>0</v>
      </c>
      <c r="AL37" s="106">
        <f t="shared" ref="AL37:AL43" si="41">IF(AND(AI37="",AJ37="",AK37=""),"",SUM(AI37:AK37))</f>
        <v>0</v>
      </c>
      <c r="AM37" s="107">
        <v>0</v>
      </c>
      <c r="AN37" s="105">
        <v>0</v>
      </c>
      <c r="AO37" s="105">
        <v>0</v>
      </c>
      <c r="AP37" s="104">
        <f t="shared" ref="AP37:AP43" si="42">IF(AND(AM37="",AN37="",AO37=""),"",SUM(AM37:AO37))</f>
        <v>0</v>
      </c>
      <c r="AQ37" s="122">
        <f t="shared" ref="AQ37:AQ43" si="43">IF(B37="雇用",IF(AND($AD$20="実績額",AD37&lt;&gt;""),AD37,0)+IF(AND($AH$20="実績額",AH37&lt;&gt;""),AH37,0)+IF(AND($AL$20="実績額",AL37&lt;&gt;""),AL37,0)+IF(AND($AP$20="実績額",AP37&lt;&gt;""),AP37,0),"")</f>
        <v>0</v>
      </c>
      <c r="AR37" s="123">
        <f t="shared" ref="AR37:AR43" si="44">IFERROR(Y37-AQ37,"")</f>
        <v>2172000</v>
      </c>
      <c r="AS37" s="124" t="str">
        <f t="shared" ref="AS37:AS43" si="45">IFERROR(IF(OR(AT37="採用終了",AT37="機関変更（転出）",AT37="採用内定辞退"), "", Z37+AR37),"")</f>
        <v/>
      </c>
      <c r="AT37" s="217" t="s">
        <v>215</v>
      </c>
      <c r="AU37" s="218" t="s">
        <v>3</v>
      </c>
      <c r="AV37" s="198" t="s">
        <v>175</v>
      </c>
    </row>
    <row r="38" spans="1:48" s="66" customFormat="1" ht="36" customHeight="1" x14ac:dyDescent="0.15">
      <c r="A38" s="87">
        <f t="shared" si="9"/>
        <v>15</v>
      </c>
      <c r="B38" s="88" t="s">
        <v>6</v>
      </c>
      <c r="C38" s="89" t="str">
        <f t="shared" si="32"/>
        <v>新規</v>
      </c>
      <c r="D38" s="267">
        <v>202500006</v>
      </c>
      <c r="E38" s="132" t="s">
        <v>212</v>
      </c>
      <c r="F38" s="130">
        <f t="shared" si="33"/>
        <v>99999</v>
      </c>
      <c r="G38" s="92" t="str">
        <f t="shared" si="34"/>
        <v>日本学術振興大学</v>
      </c>
      <c r="H38" s="93" t="s">
        <v>196</v>
      </c>
      <c r="I38" s="94" t="s">
        <v>213</v>
      </c>
      <c r="J38" s="95" t="s">
        <v>72</v>
      </c>
      <c r="K38" s="96" cm="1">
        <f t="array" ref="K38">_xlfn.IFS(B38&lt;&gt;"雇用","",J38="PD",362000,J38="RPD",362000,J38="CPD",446000)</f>
        <v>362000</v>
      </c>
      <c r="L38" s="97">
        <v>45748</v>
      </c>
      <c r="M38" s="97">
        <v>46843</v>
      </c>
      <c r="N38" s="63">
        <f t="shared" si="35"/>
        <v>36</v>
      </c>
      <c r="O38" s="97">
        <v>46843</v>
      </c>
      <c r="P38" s="98">
        <v>45931</v>
      </c>
      <c r="Q38" s="99">
        <v>46843</v>
      </c>
      <c r="R38" s="100">
        <f t="shared" si="36"/>
        <v>30</v>
      </c>
      <c r="S38" s="101">
        <v>6</v>
      </c>
      <c r="T38" s="102">
        <v>24</v>
      </c>
      <c r="U38" s="103" cm="1">
        <f t="array" ref="U38">IF(J38&lt;&gt;"",IF(B38="雇用",_xlfn.IFS(J38="PD",K38*36,J38="RPD",K38*36,J38="CPD",362000*6+446000*54),""),"")</f>
        <v>13032000</v>
      </c>
      <c r="V38" s="104">
        <f t="shared" si="37"/>
        <v>2172000</v>
      </c>
      <c r="W38" s="105">
        <v>0</v>
      </c>
      <c r="X38" s="105">
        <v>2172000</v>
      </c>
      <c r="Y38" s="105">
        <v>2172000</v>
      </c>
      <c r="Z38" s="106">
        <f t="shared" si="38"/>
        <v>8688000</v>
      </c>
      <c r="AA38" s="107"/>
      <c r="AB38" s="105"/>
      <c r="AC38" s="105"/>
      <c r="AD38" s="106" t="str">
        <f t="shared" si="39"/>
        <v/>
      </c>
      <c r="AE38" s="107"/>
      <c r="AF38" s="105"/>
      <c r="AG38" s="105"/>
      <c r="AH38" s="108" t="str">
        <f t="shared" si="40"/>
        <v/>
      </c>
      <c r="AI38" s="121">
        <v>362000</v>
      </c>
      <c r="AJ38" s="105">
        <v>362000</v>
      </c>
      <c r="AK38" s="105">
        <v>362000</v>
      </c>
      <c r="AL38" s="106">
        <f t="shared" si="41"/>
        <v>1086000</v>
      </c>
      <c r="AM38" s="107">
        <v>362000</v>
      </c>
      <c r="AN38" s="105">
        <v>362000</v>
      </c>
      <c r="AO38" s="105">
        <v>362000</v>
      </c>
      <c r="AP38" s="104">
        <f t="shared" si="42"/>
        <v>1086000</v>
      </c>
      <c r="AQ38" s="122">
        <f t="shared" si="43"/>
        <v>0</v>
      </c>
      <c r="AR38" s="123">
        <f t="shared" si="44"/>
        <v>2172000</v>
      </c>
      <c r="AS38" s="124">
        <f t="shared" si="45"/>
        <v>10860000</v>
      </c>
      <c r="AT38" s="217" t="s">
        <v>56</v>
      </c>
      <c r="AU38" s="218" t="s">
        <v>3</v>
      </c>
      <c r="AV38" s="198" t="s">
        <v>223</v>
      </c>
    </row>
    <row r="39" spans="1:48" s="66" customFormat="1" ht="36" customHeight="1" x14ac:dyDescent="0.15">
      <c r="A39" s="87">
        <f t="shared" si="9"/>
        <v>16</v>
      </c>
      <c r="B39" s="88"/>
      <c r="C39" s="89" t="str">
        <f t="shared" si="32"/>
        <v/>
      </c>
      <c r="D39" s="267"/>
      <c r="E39" s="132"/>
      <c r="F39" s="130" t="str">
        <f t="shared" si="33"/>
        <v/>
      </c>
      <c r="G39" s="92" t="str">
        <f t="shared" si="34"/>
        <v/>
      </c>
      <c r="H39" s="93"/>
      <c r="I39" s="94"/>
      <c r="J39" s="95"/>
      <c r="K39" s="96" t="str" cm="1">
        <f t="array" ref="K39">_xlfn.IFS(B39&lt;&gt;"雇用","",J39="PD",362000,J39="RPD",362000,J39="CPD",446000)</f>
        <v/>
      </c>
      <c r="L39" s="97"/>
      <c r="M39" s="97"/>
      <c r="N39" s="63" t="str">
        <f t="shared" si="35"/>
        <v/>
      </c>
      <c r="O39" s="97"/>
      <c r="P39" s="98"/>
      <c r="Q39" s="99"/>
      <c r="R39" s="100" t="str">
        <f t="shared" si="36"/>
        <v/>
      </c>
      <c r="S39" s="101"/>
      <c r="T39" s="102"/>
      <c r="U39" s="103" t="str" cm="1">
        <f t="array" ref="U39">IF(J39&lt;&gt;"",IF(B39="雇用",_xlfn.IFS(J39="PD",K39*36,J39="RPD",K39*36,J39="CPD",362000*6+446000*54),""),"")</f>
        <v/>
      </c>
      <c r="V39" s="104" t="str">
        <f t="shared" si="37"/>
        <v/>
      </c>
      <c r="W39" s="105"/>
      <c r="X39" s="105"/>
      <c r="Y39" s="105"/>
      <c r="Z39" s="106" t="str">
        <f t="shared" si="38"/>
        <v/>
      </c>
      <c r="AA39" s="107"/>
      <c r="AB39" s="105"/>
      <c r="AC39" s="105"/>
      <c r="AD39" s="106" t="str">
        <f t="shared" si="39"/>
        <v/>
      </c>
      <c r="AE39" s="107"/>
      <c r="AF39" s="105"/>
      <c r="AG39" s="105"/>
      <c r="AH39" s="108" t="str">
        <f t="shared" si="40"/>
        <v/>
      </c>
      <c r="AI39" s="121"/>
      <c r="AJ39" s="105"/>
      <c r="AK39" s="105"/>
      <c r="AL39" s="106" t="str">
        <f t="shared" si="41"/>
        <v/>
      </c>
      <c r="AM39" s="107"/>
      <c r="AN39" s="105"/>
      <c r="AO39" s="105"/>
      <c r="AP39" s="104" t="str">
        <f t="shared" si="42"/>
        <v/>
      </c>
      <c r="AQ39" s="122" t="str">
        <f t="shared" si="43"/>
        <v/>
      </c>
      <c r="AR39" s="123" t="str">
        <f t="shared" si="44"/>
        <v/>
      </c>
      <c r="AS39" s="124" t="str">
        <f t="shared" si="45"/>
        <v/>
      </c>
      <c r="AT39" s="217"/>
      <c r="AU39" s="218"/>
      <c r="AV39" s="198"/>
    </row>
    <row r="40" spans="1:48" s="66" customFormat="1" ht="36" customHeight="1" x14ac:dyDescent="0.15">
      <c r="A40" s="87">
        <f t="shared" si="9"/>
        <v>17</v>
      </c>
      <c r="B40" s="88"/>
      <c r="C40" s="89" t="str">
        <f t="shared" si="32"/>
        <v/>
      </c>
      <c r="D40" s="267"/>
      <c r="E40" s="132"/>
      <c r="F40" s="130" t="str">
        <f t="shared" si="33"/>
        <v/>
      </c>
      <c r="G40" s="92" t="str">
        <f t="shared" si="34"/>
        <v/>
      </c>
      <c r="H40" s="93"/>
      <c r="I40" s="94"/>
      <c r="J40" s="95"/>
      <c r="K40" s="96" t="str" cm="1">
        <f t="array" ref="K40">_xlfn.IFS(B40&lt;&gt;"雇用","",J40="PD",362000,J40="RPD",362000,J40="CPD",446000)</f>
        <v/>
      </c>
      <c r="L40" s="97"/>
      <c r="M40" s="97"/>
      <c r="N40" s="63" t="str">
        <f t="shared" si="35"/>
        <v/>
      </c>
      <c r="O40" s="97"/>
      <c r="P40" s="98"/>
      <c r="Q40" s="99"/>
      <c r="R40" s="100" t="str">
        <f t="shared" si="36"/>
        <v/>
      </c>
      <c r="S40" s="101"/>
      <c r="T40" s="102"/>
      <c r="U40" s="103" t="str" cm="1">
        <f t="array" ref="U40">IF(J40&lt;&gt;"",IF(B40="雇用",_xlfn.IFS(J40="PD",K40*36,J40="RPD",K40*36,J40="CPD",362000*6+446000*54),""),"")</f>
        <v/>
      </c>
      <c r="V40" s="104" t="str">
        <f t="shared" si="37"/>
        <v/>
      </c>
      <c r="W40" s="105"/>
      <c r="X40" s="105"/>
      <c r="Y40" s="105"/>
      <c r="Z40" s="106" t="str">
        <f t="shared" si="38"/>
        <v/>
      </c>
      <c r="AA40" s="107"/>
      <c r="AB40" s="105"/>
      <c r="AC40" s="105"/>
      <c r="AD40" s="106" t="str">
        <f t="shared" si="39"/>
        <v/>
      </c>
      <c r="AE40" s="107"/>
      <c r="AF40" s="105"/>
      <c r="AG40" s="105"/>
      <c r="AH40" s="108" t="str">
        <f t="shared" si="40"/>
        <v/>
      </c>
      <c r="AI40" s="121"/>
      <c r="AJ40" s="105"/>
      <c r="AK40" s="105"/>
      <c r="AL40" s="106" t="str">
        <f t="shared" si="41"/>
        <v/>
      </c>
      <c r="AM40" s="107"/>
      <c r="AN40" s="105"/>
      <c r="AO40" s="105"/>
      <c r="AP40" s="104" t="str">
        <f t="shared" si="42"/>
        <v/>
      </c>
      <c r="AQ40" s="122" t="str">
        <f t="shared" si="43"/>
        <v/>
      </c>
      <c r="AR40" s="123" t="str">
        <f t="shared" si="44"/>
        <v/>
      </c>
      <c r="AS40" s="124" t="str">
        <f t="shared" si="45"/>
        <v/>
      </c>
      <c r="AT40" s="217"/>
      <c r="AU40" s="218"/>
      <c r="AV40" s="198"/>
    </row>
    <row r="41" spans="1:48" s="66" customFormat="1" ht="36" customHeight="1" x14ac:dyDescent="0.15">
      <c r="A41" s="87">
        <f t="shared" si="9"/>
        <v>18</v>
      </c>
      <c r="B41" s="88"/>
      <c r="C41" s="89" t="str">
        <f t="shared" si="32"/>
        <v/>
      </c>
      <c r="D41" s="267"/>
      <c r="E41" s="132"/>
      <c r="F41" s="130" t="str">
        <f t="shared" si="33"/>
        <v/>
      </c>
      <c r="G41" s="92" t="str">
        <f t="shared" si="34"/>
        <v/>
      </c>
      <c r="H41" s="93"/>
      <c r="I41" s="94"/>
      <c r="J41" s="95"/>
      <c r="K41" s="96" t="str" cm="1">
        <f t="array" ref="K41">_xlfn.IFS(B41&lt;&gt;"雇用","",J41="PD",362000,J41="RPD",362000,J41="CPD",446000)</f>
        <v/>
      </c>
      <c r="L41" s="97"/>
      <c r="M41" s="97"/>
      <c r="N41" s="63" t="str">
        <f t="shared" si="35"/>
        <v/>
      </c>
      <c r="O41" s="97"/>
      <c r="P41" s="98"/>
      <c r="Q41" s="99"/>
      <c r="R41" s="100" t="str">
        <f t="shared" si="36"/>
        <v/>
      </c>
      <c r="S41" s="101"/>
      <c r="T41" s="102"/>
      <c r="U41" s="103" t="str" cm="1">
        <f t="array" ref="U41">IF(J41&lt;&gt;"",IF(B41="雇用",_xlfn.IFS(J41="PD",K41*36,J41="RPD",K41*36,J41="CPD",362000*6+446000*54),""),"")</f>
        <v/>
      </c>
      <c r="V41" s="104" t="str">
        <f t="shared" si="37"/>
        <v/>
      </c>
      <c r="W41" s="105"/>
      <c r="X41" s="105"/>
      <c r="Y41" s="105"/>
      <c r="Z41" s="106" t="str">
        <f t="shared" si="38"/>
        <v/>
      </c>
      <c r="AA41" s="107"/>
      <c r="AB41" s="105"/>
      <c r="AC41" s="105"/>
      <c r="AD41" s="106" t="str">
        <f t="shared" si="39"/>
        <v/>
      </c>
      <c r="AE41" s="107"/>
      <c r="AF41" s="105"/>
      <c r="AG41" s="105"/>
      <c r="AH41" s="108" t="str">
        <f t="shared" si="40"/>
        <v/>
      </c>
      <c r="AI41" s="121"/>
      <c r="AJ41" s="105"/>
      <c r="AK41" s="105"/>
      <c r="AL41" s="106" t="str">
        <f t="shared" si="41"/>
        <v/>
      </c>
      <c r="AM41" s="107"/>
      <c r="AN41" s="105"/>
      <c r="AO41" s="105"/>
      <c r="AP41" s="104" t="str">
        <f t="shared" si="42"/>
        <v/>
      </c>
      <c r="AQ41" s="122" t="str">
        <f t="shared" si="43"/>
        <v/>
      </c>
      <c r="AR41" s="123" t="str">
        <f t="shared" si="44"/>
        <v/>
      </c>
      <c r="AS41" s="124" t="str">
        <f t="shared" si="45"/>
        <v/>
      </c>
      <c r="AT41" s="217"/>
      <c r="AU41" s="218"/>
      <c r="AV41" s="198"/>
    </row>
    <row r="42" spans="1:48" s="66" customFormat="1" ht="36" customHeight="1" x14ac:dyDescent="0.15">
      <c r="A42" s="87">
        <f t="shared" si="9"/>
        <v>19</v>
      </c>
      <c r="B42" s="88"/>
      <c r="C42" s="89" t="str">
        <f t="shared" si="32"/>
        <v/>
      </c>
      <c r="D42" s="267"/>
      <c r="E42" s="132"/>
      <c r="F42" s="130" t="str">
        <f t="shared" si="33"/>
        <v/>
      </c>
      <c r="G42" s="92" t="str">
        <f t="shared" si="34"/>
        <v/>
      </c>
      <c r="H42" s="93"/>
      <c r="I42" s="94"/>
      <c r="J42" s="95"/>
      <c r="K42" s="96" t="str" cm="1">
        <f t="array" ref="K42">_xlfn.IFS(B42&lt;&gt;"雇用","",J42="PD",362000,J42="RPD",362000,J42="CPD",446000)</f>
        <v/>
      </c>
      <c r="L42" s="97"/>
      <c r="M42" s="97"/>
      <c r="N42" s="63" t="str">
        <f t="shared" si="35"/>
        <v/>
      </c>
      <c r="O42" s="97"/>
      <c r="P42" s="98"/>
      <c r="Q42" s="99"/>
      <c r="R42" s="100" t="str">
        <f t="shared" si="36"/>
        <v/>
      </c>
      <c r="S42" s="101"/>
      <c r="T42" s="102"/>
      <c r="U42" s="103" t="str" cm="1">
        <f t="array" ref="U42">IF(J42&lt;&gt;"",IF(B42="雇用",_xlfn.IFS(J42="PD",K42*36,J42="RPD",K42*36,J42="CPD",362000*6+446000*54),""),"")</f>
        <v/>
      </c>
      <c r="V42" s="104" t="str">
        <f t="shared" si="37"/>
        <v/>
      </c>
      <c r="W42" s="105"/>
      <c r="X42" s="105"/>
      <c r="Y42" s="105"/>
      <c r="Z42" s="106" t="str">
        <f t="shared" si="38"/>
        <v/>
      </c>
      <c r="AA42" s="107"/>
      <c r="AB42" s="105"/>
      <c r="AC42" s="105"/>
      <c r="AD42" s="106" t="str">
        <f t="shared" si="39"/>
        <v/>
      </c>
      <c r="AE42" s="107"/>
      <c r="AF42" s="105"/>
      <c r="AG42" s="105"/>
      <c r="AH42" s="108" t="str">
        <f t="shared" si="40"/>
        <v/>
      </c>
      <c r="AI42" s="121"/>
      <c r="AJ42" s="105"/>
      <c r="AK42" s="105"/>
      <c r="AL42" s="106" t="str">
        <f t="shared" si="41"/>
        <v/>
      </c>
      <c r="AM42" s="107"/>
      <c r="AN42" s="105"/>
      <c r="AO42" s="105"/>
      <c r="AP42" s="104" t="str">
        <f t="shared" si="42"/>
        <v/>
      </c>
      <c r="AQ42" s="122" t="str">
        <f t="shared" si="43"/>
        <v/>
      </c>
      <c r="AR42" s="123" t="str">
        <f t="shared" si="44"/>
        <v/>
      </c>
      <c r="AS42" s="124" t="str">
        <f t="shared" si="45"/>
        <v/>
      </c>
      <c r="AT42" s="217"/>
      <c r="AU42" s="218"/>
      <c r="AV42" s="198"/>
    </row>
    <row r="43" spans="1:48" s="66" customFormat="1" ht="36" customHeight="1" thickBot="1" x14ac:dyDescent="0.2">
      <c r="A43" s="87">
        <f>A42+1</f>
        <v>20</v>
      </c>
      <c r="B43" s="88"/>
      <c r="C43" s="89" t="str">
        <f t="shared" si="32"/>
        <v/>
      </c>
      <c r="D43" s="267"/>
      <c r="E43" s="134"/>
      <c r="F43" s="135" t="str">
        <f t="shared" si="33"/>
        <v/>
      </c>
      <c r="G43" s="92" t="str">
        <f t="shared" si="34"/>
        <v/>
      </c>
      <c r="H43" s="93"/>
      <c r="I43" s="136"/>
      <c r="J43" s="137"/>
      <c r="K43" s="96" t="str" cm="1">
        <f t="array" ref="K43">_xlfn.IFS(B43&lt;&gt;"雇用","",J43="PD",362000,J43="RPD",362000,J43="CPD",446000)</f>
        <v/>
      </c>
      <c r="L43" s="97"/>
      <c r="M43" s="97"/>
      <c r="N43" s="63" t="str">
        <f t="shared" si="35"/>
        <v/>
      </c>
      <c r="O43" s="97"/>
      <c r="P43" s="98"/>
      <c r="Q43" s="99"/>
      <c r="R43" s="100" t="str">
        <f t="shared" si="36"/>
        <v/>
      </c>
      <c r="S43" s="101"/>
      <c r="T43" s="102"/>
      <c r="U43" s="103" t="str" cm="1">
        <f t="array" ref="U43">IF(J43&lt;&gt;"",IF(B43="雇用",_xlfn.IFS(J43="PD",K43*36,J43="RPD",K43*36,J43="CPD",362000*6+446000*54),""),"")</f>
        <v/>
      </c>
      <c r="V43" s="104" t="str">
        <f t="shared" si="37"/>
        <v/>
      </c>
      <c r="W43" s="105"/>
      <c r="X43" s="105"/>
      <c r="Y43" s="105"/>
      <c r="Z43" s="106" t="str">
        <f t="shared" si="38"/>
        <v/>
      </c>
      <c r="AA43" s="107"/>
      <c r="AB43" s="105"/>
      <c r="AC43" s="105"/>
      <c r="AD43" s="138" t="str">
        <f t="shared" si="39"/>
        <v/>
      </c>
      <c r="AE43" s="107"/>
      <c r="AF43" s="105"/>
      <c r="AG43" s="105"/>
      <c r="AH43" s="108" t="str">
        <f t="shared" si="40"/>
        <v/>
      </c>
      <c r="AI43" s="139"/>
      <c r="AJ43" s="140"/>
      <c r="AK43" s="140"/>
      <c r="AL43" s="138" t="str">
        <f t="shared" si="41"/>
        <v/>
      </c>
      <c r="AM43" s="107"/>
      <c r="AN43" s="105"/>
      <c r="AO43" s="105"/>
      <c r="AP43" s="104" t="str">
        <f t="shared" si="42"/>
        <v/>
      </c>
      <c r="AQ43" s="122" t="str">
        <f t="shared" si="43"/>
        <v/>
      </c>
      <c r="AR43" s="123" t="str">
        <f t="shared" si="44"/>
        <v/>
      </c>
      <c r="AS43" s="124" t="str">
        <f t="shared" si="45"/>
        <v/>
      </c>
      <c r="AT43" s="217"/>
      <c r="AU43" s="218"/>
      <c r="AV43" s="198"/>
    </row>
    <row r="44" spans="1:48" s="66" customFormat="1" ht="36" customHeight="1" thickTop="1" thickBot="1" x14ac:dyDescent="0.2">
      <c r="A44" s="207"/>
      <c r="B44" s="141"/>
      <c r="C44" s="142"/>
      <c r="D44" s="143"/>
      <c r="E44" s="143"/>
      <c r="F44" s="143"/>
      <c r="G44" s="143"/>
      <c r="H44" s="143"/>
      <c r="I44" s="143"/>
      <c r="J44" s="144"/>
      <c r="K44" s="142"/>
      <c r="L44" s="142"/>
      <c r="M44" s="142"/>
      <c r="N44" s="142"/>
      <c r="O44" s="142"/>
      <c r="P44" s="145"/>
      <c r="Q44" s="145"/>
      <c r="R44" s="144"/>
      <c r="S44" s="144"/>
      <c r="T44" s="146"/>
      <c r="U44" s="147">
        <f t="shared" ref="U44:AS44" si="46">SUM(U24:U43)</f>
        <v>182640000</v>
      </c>
      <c r="V44" s="148">
        <f t="shared" si="46"/>
        <v>45676000</v>
      </c>
      <c r="W44" s="148">
        <f t="shared" si="46"/>
        <v>15204000</v>
      </c>
      <c r="X44" s="148">
        <f t="shared" si="46"/>
        <v>30472000</v>
      </c>
      <c r="Y44" s="149">
        <f t="shared" si="46"/>
        <v>45534000</v>
      </c>
      <c r="Z44" s="150">
        <f t="shared" si="46"/>
        <v>91430000</v>
      </c>
      <c r="AA44" s="148">
        <f t="shared" si="46"/>
        <v>2980000</v>
      </c>
      <c r="AB44" s="148">
        <f t="shared" si="46"/>
        <v>2799000</v>
      </c>
      <c r="AC44" s="149">
        <f t="shared" si="46"/>
        <v>2618000</v>
      </c>
      <c r="AD44" s="150">
        <f t="shared" si="46"/>
        <v>8397000</v>
      </c>
      <c r="AE44" s="148">
        <f t="shared" si="46"/>
        <v>2980000</v>
      </c>
      <c r="AF44" s="149">
        <f t="shared" si="46"/>
        <v>2980000</v>
      </c>
      <c r="AG44" s="149">
        <f t="shared" si="46"/>
        <v>2618000</v>
      </c>
      <c r="AH44" s="151">
        <f t="shared" si="46"/>
        <v>8578000</v>
      </c>
      <c r="AI44" s="147">
        <f t="shared" si="46"/>
        <v>2980000</v>
      </c>
      <c r="AJ44" s="149">
        <f t="shared" si="46"/>
        <v>3342000</v>
      </c>
      <c r="AK44" s="149">
        <f t="shared" si="46"/>
        <v>3342000</v>
      </c>
      <c r="AL44" s="150">
        <f t="shared" si="46"/>
        <v>9664000</v>
      </c>
      <c r="AM44" s="148">
        <f t="shared" si="46"/>
        <v>3342000</v>
      </c>
      <c r="AN44" s="149">
        <f t="shared" si="46"/>
        <v>3342000</v>
      </c>
      <c r="AO44" s="149">
        <f t="shared" si="46"/>
        <v>3342000</v>
      </c>
      <c r="AP44" s="150">
        <f t="shared" si="46"/>
        <v>10026000</v>
      </c>
      <c r="AQ44" s="152">
        <f t="shared" si="46"/>
        <v>8397000</v>
      </c>
      <c r="AR44" s="149">
        <f t="shared" si="46"/>
        <v>37137000</v>
      </c>
      <c r="AS44" s="149">
        <f t="shared" si="46"/>
        <v>103589000</v>
      </c>
      <c r="AT44" s="219"/>
      <c r="AU44" s="220"/>
      <c r="AV44" s="153"/>
    </row>
    <row r="45" spans="1:48" ht="36" customHeight="1" x14ac:dyDescent="0.15"/>
    <row r="46" spans="1:48" ht="36" customHeight="1" x14ac:dyDescent="0.15">
      <c r="AD46" s="66"/>
    </row>
  </sheetData>
  <sheetProtection sheet="1" formatCells="0" formatColumns="0" formatRows="0" insertRows="0" selectLockedCells="1" autoFilter="0" pivotTables="0"/>
  <mergeCells count="62">
    <mergeCell ref="AV21:AV22"/>
    <mergeCell ref="AS20:AS21"/>
    <mergeCell ref="AT20:AT22"/>
    <mergeCell ref="AU20:AU22"/>
    <mergeCell ref="V21:X21"/>
    <mergeCell ref="Y21:Y22"/>
    <mergeCell ref="Z21:Z22"/>
    <mergeCell ref="AA20:AC20"/>
    <mergeCell ref="AT19:AU19"/>
    <mergeCell ref="AE20:AG20"/>
    <mergeCell ref="U19:Z19"/>
    <mergeCell ref="AA19:AP19"/>
    <mergeCell ref="AQ19:AS19"/>
    <mergeCell ref="AI20:AK20"/>
    <mergeCell ref="AM20:AO20"/>
    <mergeCell ref="AQ20:AQ21"/>
    <mergeCell ref="AR20:AR21"/>
    <mergeCell ref="U20:Z20"/>
    <mergeCell ref="B20:B22"/>
    <mergeCell ref="C20:C22"/>
    <mergeCell ref="D20:D22"/>
    <mergeCell ref="E20:E22"/>
    <mergeCell ref="F20:F22"/>
    <mergeCell ref="G20:G22"/>
    <mergeCell ref="M20:M21"/>
    <mergeCell ref="Q20:Q21"/>
    <mergeCell ref="R20:T20"/>
    <mergeCell ref="H20:H22"/>
    <mergeCell ref="I20:I22"/>
    <mergeCell ref="J20:J22"/>
    <mergeCell ref="K20:K21"/>
    <mergeCell ref="L20:L21"/>
    <mergeCell ref="N20:N21"/>
    <mergeCell ref="O20:O21"/>
    <mergeCell ref="P20:P21"/>
    <mergeCell ref="S15:S16"/>
    <mergeCell ref="F18:I18"/>
    <mergeCell ref="D19:E19"/>
    <mergeCell ref="F19:I19"/>
    <mergeCell ref="J19:K19"/>
    <mergeCell ref="L19:O19"/>
    <mergeCell ref="P19:T19"/>
    <mergeCell ref="R15:R16"/>
    <mergeCell ref="B13:C13"/>
    <mergeCell ref="G13:I13"/>
    <mergeCell ref="K13:L13"/>
    <mergeCell ref="M13:P13"/>
    <mergeCell ref="B14:C14"/>
    <mergeCell ref="S12:S13"/>
    <mergeCell ref="G8:I8"/>
    <mergeCell ref="K8:L8"/>
    <mergeCell ref="G9:I9"/>
    <mergeCell ref="K9:L9"/>
    <mergeCell ref="R9:R10"/>
    <mergeCell ref="S9:S10"/>
    <mergeCell ref="G10:I10"/>
    <mergeCell ref="K10:L10"/>
    <mergeCell ref="G11:I11"/>
    <mergeCell ref="K11:L11"/>
    <mergeCell ref="G12:I12"/>
    <mergeCell ref="K12:L12"/>
    <mergeCell ref="R12:R13"/>
  </mergeCells>
  <phoneticPr fontId="2"/>
  <conditionalFormatting sqref="AT24:AT43">
    <cfRule type="expression" dxfId="17" priority="3">
      <formula>AND(D24&lt;&gt;"",AT24="")</formula>
    </cfRule>
  </conditionalFormatting>
  <conditionalFormatting sqref="P24:P43">
    <cfRule type="expression" dxfId="16" priority="1">
      <formula>P24&lt;L24</formula>
    </cfRule>
  </conditionalFormatting>
  <conditionalFormatting sqref="Q24:Q43">
    <cfRule type="expression" dxfId="15" priority="2">
      <formula>O24&lt;Q24</formula>
    </cfRule>
  </conditionalFormatting>
  <conditionalFormatting sqref="B24:AV43">
    <cfRule type="expression" dxfId="14" priority="42">
      <formula>$AU24&lt;&gt;""</formula>
    </cfRule>
    <cfRule type="expression" dxfId="13" priority="43">
      <formula>$B24="フェローシップ型"</formula>
    </cfRule>
    <cfRule type="expression" dxfId="12" priority="44">
      <formula>$AT24="採用内定辞退"</formula>
    </cfRule>
    <cfRule type="expression" dxfId="11" priority="45">
      <formula>$AT24="採用終了"</formula>
    </cfRule>
    <cfRule type="expression" dxfId="10" priority="46">
      <formula>AND($B24="雇用",$J24="RPD")</formula>
    </cfRule>
    <cfRule type="expression" dxfId="9" priority="47">
      <formula>AND($B24="雇用",$J24="CPD")</formula>
    </cfRule>
  </conditionalFormatting>
  <dataValidations count="13">
    <dataValidation imeMode="off" allowBlank="1" showInputMessage="1" showErrorMessage="1" sqref="E9 E13:E14 R9:R10 F12:F13 U11:X11 M8:O11 R12:S13 R15:S16 T10:X10 T12:X12 T16:X16 AQ14 T14:X14 AQ16 R24:AS43 N24:N43 K24:K43" xr:uid="{88D52207-65EF-41AB-9E50-7E38BA77BE9F}"/>
    <dataValidation type="list" allowBlank="1" showInputMessage="1" showErrorMessage="1" sqref="AT24:AT43" xr:uid="{433368A4-7E2C-4F23-AB47-2060654EFBDF}">
      <formula1>$AT$7:$AT$12</formula1>
    </dataValidation>
    <dataValidation type="whole" imeMode="off" allowBlank="1" showInputMessage="1" showErrorMessage="1" error="特別研究員-PD等の年度受付番号（9桁）を入力してください。" sqref="D24:D43" xr:uid="{800CDF39-1662-459A-B5DD-016EFE85E057}">
      <formula1>200000000</formula1>
      <formula2>300000000</formula2>
    </dataValidation>
    <dataValidation type="list" allowBlank="1" showInputMessage="1" showErrorMessage="1" prompt="採用資格を選択してください" sqref="J24:J43" xr:uid="{93E5A4D5-888D-40E8-AC88-2535545F71D8}">
      <formula1>"PD,RPD,CPD"</formula1>
    </dataValidation>
    <dataValidation type="date" imeMode="off" operator="greaterThanOrEqual" allowBlank="1" showInputMessage="1" showErrorMessage="1" promptTitle="入力時注意" sqref="L24:M43" xr:uid="{3C1B12F5-1B9A-4177-A377-66987FFD2A3C}">
      <formula1>40179</formula1>
    </dataValidation>
    <dataValidation type="list" allowBlank="1" showInputMessage="1" showErrorMessage="1" sqref="B24:B43" xr:uid="{6946F537-2356-4D4F-941C-01087029820F}">
      <formula1>"雇用,フェローシップ型"</formula1>
    </dataValidation>
    <dataValidation type="date" imeMode="off" operator="greaterThanOrEqual" allowBlank="1" showInputMessage="1" showErrorMessage="1" sqref="M24:M43 O24:Q43" xr:uid="{80E29588-61A2-4058-AC96-5450C9E84C72}">
      <formula1>43831</formula1>
    </dataValidation>
    <dataValidation type="whole" imeMode="off" allowBlank="1" showInputMessage="1" showErrorMessage="1" sqref="C8" xr:uid="{37F3BA4C-68EE-44E9-A548-80D9F8FAC859}">
      <formula1>10000</formula1>
      <formula2>99999</formula2>
    </dataValidation>
    <dataValidation type="list" allowBlank="1" showInputMessage="1" showErrorMessage="1" sqref="AD20 AH20 AL20 AP20" xr:uid="{BBD918AD-389F-47A0-A2E4-CE03E5140457}">
      <formula1>"必要見込額,実績額"</formula1>
    </dataValidation>
    <dataValidation type="list" allowBlank="1" showInputMessage="1" showErrorMessage="1" sqref="E10" xr:uid="{0F029C6C-D2E0-4EF1-84F4-AE8BA702D1E8}">
      <formula1>"【様式１】交付申請書　提出時,【様式３】第１四半期雇用支援金概算払請求書　提出時,【様式３】第２四半期雇用支援金概算払請求書　提出時,【様式３】第３四半期雇用支援金概算払請求書　提出時,【様式３】第４四半期雇用支援金概算払請求書　提出時,【様式４】変更交付申請書　提出時,【様式７】実施状況報告書　提出時,【様式８】実績報告書　提出時,【様式９】交付内容変更届　提出時"</formula1>
    </dataValidation>
    <dataValidation imeMode="hiragana" allowBlank="1" showInputMessage="1" showErrorMessage="1" sqref="E8 M13 E24:E43 H24:I43 AV24:AV43" xr:uid="{BD887478-7CFF-4F52-9CA1-B9FA0911BD91}"/>
    <dataValidation imeMode="off" allowBlank="1" showInputMessage="1" showErrorMessage="1" prompt="初期設定では交付申請額が表示されます。もし交付申請額と交付決定額に差がある場合には修正し、正しい交付決定額を記入してください。" sqref="S9:S10" xr:uid="{CCB923EE-81DC-49EB-831B-6E79BA443CF1}"/>
    <dataValidation type="list" allowBlank="1" showInputMessage="1" showErrorMessage="1" sqref="AU24:AU43" xr:uid="{63617414-EEF2-4D0E-A155-F0D3FE6CDEC4}">
      <formula1>"有"</formula1>
    </dataValidation>
  </dataValidations>
  <printOptions horizontalCentered="1"/>
  <pageMargins left="3.937007874015748E-2" right="3.937007874015748E-2" top="0.55118110236220474" bottom="0.55118110236220474" header="0.31496062992125984" footer="0.31496062992125984"/>
  <pageSetup paperSize="8" scale="22" fitToHeight="0" orientation="landscape" cellComments="asDisplayed" r:id="rId1"/>
  <headerFooter alignWithMargins="0">
    <oddHeader xml:space="preserve">&amp;R
</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9E90-3575-42A2-BF17-A4CF65A85AB3}">
  <sheetPr>
    <tabColor rgb="FF92D050"/>
    <pageSetUpPr fitToPage="1"/>
  </sheetPr>
  <dimension ref="A1:AW46"/>
  <sheetViews>
    <sheetView view="pageBreakPreview" zoomScale="60" zoomScaleNormal="50" workbookViewId="0">
      <selection activeCell="C8" sqref="C8"/>
    </sheetView>
  </sheetViews>
  <sheetFormatPr defaultColWidth="9" defaultRowHeight="20.100000000000001" customHeight="1" outlineLevelCol="1" x14ac:dyDescent="0.15"/>
  <cols>
    <col min="1" max="1" width="12.625" style="295" customWidth="1"/>
    <col min="2" max="4" width="16.625" style="295" customWidth="1"/>
    <col min="5" max="5" width="40.625" style="295" customWidth="1"/>
    <col min="6" max="6" width="9.625" style="295" customWidth="1" outlineLevel="1"/>
    <col min="7" max="8" width="40.625" style="295" customWidth="1" outlineLevel="1"/>
    <col min="9" max="9" width="30.625" style="295" customWidth="1" outlineLevel="1"/>
    <col min="10" max="10" width="9.625" style="295" customWidth="1"/>
    <col min="11" max="11" width="20.625" style="295" customWidth="1"/>
    <col min="12" max="20" width="16.625" style="295" customWidth="1"/>
    <col min="21" max="26" width="20.625" style="295" customWidth="1"/>
    <col min="27" max="42" width="14.625" style="295" customWidth="1"/>
    <col min="43" max="46" width="18.625" style="295" customWidth="1"/>
    <col min="47" max="47" width="9.625" style="295" customWidth="1"/>
    <col min="48" max="48" width="48.625" style="295" customWidth="1"/>
    <col min="49" max="49" width="9" style="295" customWidth="1"/>
    <col min="50" max="16384" width="9" style="295"/>
  </cols>
  <sheetData>
    <row r="1" spans="1:48" s="66" customFormat="1" ht="36" customHeight="1" thickBot="1" x14ac:dyDescent="0.2">
      <c r="A1" s="35" t="s">
        <v>210</v>
      </c>
      <c r="B1" s="34">
        <v>7</v>
      </c>
      <c r="C1" s="33">
        <f>B1+2018</f>
        <v>2025</v>
      </c>
      <c r="D1" s="36" t="s">
        <v>68</v>
      </c>
      <c r="E1" s="32" t="s">
        <v>67</v>
      </c>
      <c r="AV1" s="31" t="s">
        <v>66</v>
      </c>
    </row>
    <row r="2" spans="1:48" s="66" customFormat="1" ht="36" customHeight="1" x14ac:dyDescent="0.15"/>
    <row r="3" spans="1:48" s="66" customFormat="1" ht="36" customHeight="1" x14ac:dyDescent="0.15">
      <c r="A3"/>
      <c r="B3" s="27" t="s">
        <v>61</v>
      </c>
      <c r="C3" s="30" t="s">
        <v>65</v>
      </c>
      <c r="D3" s="25" t="s">
        <v>64</v>
      </c>
    </row>
    <row r="4" spans="1:48" s="66" customFormat="1" ht="36" customHeight="1" x14ac:dyDescent="0.15">
      <c r="A4"/>
      <c r="B4" s="27" t="s">
        <v>61</v>
      </c>
      <c r="C4" s="29" t="s">
        <v>63</v>
      </c>
      <c r="D4" s="28" t="s">
        <v>62</v>
      </c>
    </row>
    <row r="5" spans="1:48" s="66" customFormat="1" ht="36" customHeight="1" thickBot="1" x14ac:dyDescent="0.2">
      <c r="A5"/>
      <c r="B5" s="27" t="s">
        <v>61</v>
      </c>
      <c r="C5" s="26" t="s">
        <v>180</v>
      </c>
      <c r="AT5" s="275"/>
    </row>
    <row r="6" spans="1:48" s="66" customFormat="1" ht="36" customHeight="1" thickTop="1" thickBot="1" x14ac:dyDescent="0.2">
      <c r="A6"/>
      <c r="AS6" s="278"/>
      <c r="AT6" s="21" t="s">
        <v>151</v>
      </c>
      <c r="AU6" s="302" t="s">
        <v>178</v>
      </c>
    </row>
    <row r="7" spans="1:48" s="66" customFormat="1" ht="60" customHeight="1" thickBot="1" x14ac:dyDescent="0.2">
      <c r="B7" s="40" t="s">
        <v>60</v>
      </c>
      <c r="C7" s="275"/>
      <c r="D7" s="275"/>
      <c r="E7" s="275"/>
      <c r="K7" s="45" t="s">
        <v>206</v>
      </c>
      <c r="L7" s="275"/>
      <c r="M7" s="275"/>
      <c r="R7" s="12" t="s">
        <v>71</v>
      </c>
      <c r="Z7" s="58" t="s">
        <v>205</v>
      </c>
      <c r="AA7" s="275"/>
      <c r="AB7" s="275"/>
      <c r="AC7" s="275"/>
      <c r="AD7" s="275"/>
      <c r="AE7" s="275"/>
      <c r="AF7" s="275"/>
      <c r="AG7" s="275"/>
      <c r="AH7" s="275"/>
      <c r="AI7" s="275"/>
      <c r="AJ7" s="275"/>
      <c r="AK7" s="275"/>
      <c r="AL7" s="275"/>
      <c r="AM7" s="275"/>
      <c r="AN7" s="275"/>
      <c r="AO7" s="275"/>
      <c r="AP7" s="275"/>
      <c r="AS7" s="278"/>
      <c r="AT7" s="303" t="s">
        <v>4</v>
      </c>
      <c r="AU7" s="302" t="s">
        <v>176</v>
      </c>
    </row>
    <row r="8" spans="1:48" s="66" customFormat="1" ht="60" customHeight="1" thickTop="1" thickBot="1" x14ac:dyDescent="0.2">
      <c r="A8" s="278"/>
      <c r="B8" s="37" t="s">
        <v>33</v>
      </c>
      <c r="C8" s="268">
        <v>99999</v>
      </c>
      <c r="D8" s="41" t="s">
        <v>59</v>
      </c>
      <c r="E8" s="42" t="s">
        <v>181</v>
      </c>
      <c r="F8" s="279"/>
      <c r="G8" s="392" t="s">
        <v>154</v>
      </c>
      <c r="H8" s="392"/>
      <c r="I8" s="392"/>
      <c r="J8" s="278"/>
      <c r="K8" s="403" t="s">
        <v>159</v>
      </c>
      <c r="L8" s="404"/>
      <c r="M8" s="259"/>
      <c r="N8" s="279"/>
      <c r="R8" s="24" t="s">
        <v>58</v>
      </c>
      <c r="S8" s="23" t="s">
        <v>57</v>
      </c>
      <c r="T8" s="52"/>
      <c r="U8" s="53" t="s">
        <v>75</v>
      </c>
      <c r="V8" s="54" t="s">
        <v>76</v>
      </c>
      <c r="W8" s="54" t="s">
        <v>77</v>
      </c>
      <c r="X8" s="55" t="s">
        <v>78</v>
      </c>
      <c r="Y8" s="280"/>
      <c r="Z8" s="281"/>
      <c r="AA8" s="60" t="s">
        <v>108</v>
      </c>
      <c r="AB8" s="22" t="s">
        <v>107</v>
      </c>
      <c r="AC8" s="59" t="s">
        <v>106</v>
      </c>
      <c r="AD8" s="21" t="s">
        <v>93</v>
      </c>
      <c r="AE8" s="60" t="s">
        <v>105</v>
      </c>
      <c r="AF8" s="22" t="s">
        <v>104</v>
      </c>
      <c r="AG8" s="59" t="s">
        <v>103</v>
      </c>
      <c r="AH8" s="21" t="s">
        <v>94</v>
      </c>
      <c r="AI8" s="60" t="s">
        <v>25</v>
      </c>
      <c r="AJ8" s="22" t="s">
        <v>24</v>
      </c>
      <c r="AK8" s="59" t="s">
        <v>23</v>
      </c>
      <c r="AL8" s="21" t="s">
        <v>95</v>
      </c>
      <c r="AM8" s="60" t="s">
        <v>100</v>
      </c>
      <c r="AN8" s="22" t="s">
        <v>101</v>
      </c>
      <c r="AO8" s="59" t="s">
        <v>102</v>
      </c>
      <c r="AP8" s="21" t="s">
        <v>96</v>
      </c>
      <c r="AQ8" s="279"/>
      <c r="AS8" s="278"/>
      <c r="AT8" s="300" t="s">
        <v>56</v>
      </c>
    </row>
    <row r="9" spans="1:48" s="66" customFormat="1" ht="60" customHeight="1" thickTop="1" x14ac:dyDescent="0.15">
      <c r="B9" s="282"/>
      <c r="C9" s="283"/>
      <c r="D9" s="38" t="s">
        <v>55</v>
      </c>
      <c r="E9" s="20">
        <v>45807</v>
      </c>
      <c r="F9" s="279"/>
      <c r="G9" s="392" t="s">
        <v>155</v>
      </c>
      <c r="H9" s="392"/>
      <c r="I9" s="392"/>
      <c r="J9" s="278"/>
      <c r="K9" s="405" t="s">
        <v>160</v>
      </c>
      <c r="L9" s="406"/>
      <c r="M9" s="313" t="str">
        <f>IF(M8="","",T12)</f>
        <v/>
      </c>
      <c r="N9" s="279"/>
      <c r="R9" s="407">
        <v>43362000</v>
      </c>
      <c r="S9" s="401">
        <f>IF(R9="","",R9)</f>
        <v>43362000</v>
      </c>
      <c r="T9" s="17" t="s">
        <v>168</v>
      </c>
      <c r="U9" s="19" t="s">
        <v>79</v>
      </c>
      <c r="V9" s="18" t="s">
        <v>80</v>
      </c>
      <c r="W9" s="18" t="s">
        <v>81</v>
      </c>
      <c r="X9" s="46" t="s">
        <v>82</v>
      </c>
      <c r="Y9" s="280"/>
      <c r="Z9" s="199" t="s">
        <v>98</v>
      </c>
      <c r="AA9" s="221">
        <f>COUNTIFS($B$24:$B$43,"雇用",$J$24:$J$43,"PD",AA24:AA43,"&lt;&gt;"&amp;"")-COUNTIFS($B$24:$B$43,"雇用",$J$24:$J$43,"PD",AA$24:AA$43,"0")</f>
        <v>7</v>
      </c>
      <c r="AB9" s="222">
        <f>COUNTIFS($B$24:$B$43,"雇用",$J$24:$J$43,"PD",AB24:AB43,"&lt;&gt;"&amp;"")-COUNTIFS($B$24:$B$43,"雇用",$J$24:$J$43,"PD",AB$24:AB$43,"0")</f>
        <v>7</v>
      </c>
      <c r="AC9" s="223">
        <f>COUNTIFS($B$24:$B$43,"雇用",$J$24:$J$43,"PD",AC24:AC43,"&lt;&gt;"&amp;"")-COUNTIFS($B$24:$B$43,"雇用",$J$24:$J$43,"PD",AC$24:AC$43,"0")</f>
        <v>6</v>
      </c>
      <c r="AD9" s="224">
        <f>SUM(AA9:AC9)</f>
        <v>20</v>
      </c>
      <c r="AE9" s="221">
        <f>COUNTIFS($B$24:$B$43,"雇用",$J$24:$J$43,"PD",AE24:AE43,"&lt;&gt;"&amp;"")-COUNTIFS($B$24:$B$43,"雇用",$J$24:$J$43,"PD",AE$24:AE$43,"0")</f>
        <v>6</v>
      </c>
      <c r="AF9" s="222">
        <f>COUNTIFS($B$24:$B$43,"雇用",$J$24:$J$43,"PD",AF24:AF43,"&lt;&gt;"&amp;"")-COUNTIFS($B$24:$B$43,"雇用",$J$24:$J$43,"PD",AF$24:AF$43,"0")</f>
        <v>6</v>
      </c>
      <c r="AG9" s="223">
        <f>COUNTIFS($B$24:$B$43,"雇用",$J$24:$J$43,"PD",AG24:AG43,"&lt;&gt;"&amp;"")-COUNTIFS($B$24:$B$43,"雇用",$J$24:$J$43,"PD",AG$24:AG$43,"0")</f>
        <v>5</v>
      </c>
      <c r="AH9" s="224">
        <f>SUM(AE9:AG9)</f>
        <v>17</v>
      </c>
      <c r="AI9" s="221">
        <f>COUNTIFS($B$24:$B$43,"雇用",$J$24:$J$43,"PD",AI24:AI43,"&lt;&gt;"&amp;"")-COUNTIFS($B$24:$B$43,"雇用",$J$24:$J$43,"PD",AI$24:AI$43,"0")</f>
        <v>5</v>
      </c>
      <c r="AJ9" s="222">
        <f>COUNTIFS($B$24:$B$43,"雇用",$J$24:$J$43,"PD",AJ24:AJ43,"&lt;&gt;"&amp;"")-COUNTIFS($B$24:$B$43,"雇用",$J$24:$J$43,"PD",AJ$24:AJ$43,"0")</f>
        <v>6</v>
      </c>
      <c r="AK9" s="223">
        <f>COUNTIFS($B$24:$B$43,"雇用",$J$24:$J$43,"PD",AK24:AK43,"&lt;&gt;"&amp;"")-COUNTIFS($B$24:$B$43,"雇用",$J$24:$J$43,"PD",AK$24:AK$43,"0")</f>
        <v>6</v>
      </c>
      <c r="AL9" s="224">
        <f>SUM(AI9:AK9)</f>
        <v>17</v>
      </c>
      <c r="AM9" s="221">
        <f>COUNTIFS($B$24:$B$43,"雇用",$J$24:$J$43,"PD",AM24:AM43,"&lt;&gt;"&amp;"")-COUNTIFS($B$24:$B$43,"雇用",$J$24:$J$43,"PD",AM$24:AM$43,"0")</f>
        <v>6</v>
      </c>
      <c r="AN9" s="222">
        <f>COUNTIFS($B$24:$B$43,"雇用",$J$24:$J$43,"PD",AN24:AN43,"&lt;&gt;"&amp;"")-COUNTIFS($B$24:$B$43,"雇用",$J$24:$J$43,"PD",AN$24:AN$43,"0")</f>
        <v>5</v>
      </c>
      <c r="AO9" s="223">
        <f>COUNTIFS($B$24:$B$43,"雇用",$J$24:$J$43,"PD",AO24:AO43,"&lt;&gt;"&amp;"")-COUNTIFS($B$24:$B$43,"雇用",$J$24:$J$43,"PD",AO$24:AO$43,"0")</f>
        <v>5</v>
      </c>
      <c r="AP9" s="224">
        <f>SUM(AM9:AO9)</f>
        <v>16</v>
      </c>
      <c r="AQ9" s="279"/>
      <c r="AS9" s="278"/>
      <c r="AT9" s="300" t="s">
        <v>54</v>
      </c>
    </row>
    <row r="10" spans="1:48" s="66" customFormat="1" ht="60" customHeight="1" thickBot="1" x14ac:dyDescent="0.2">
      <c r="C10" s="278"/>
      <c r="D10" s="39" t="s">
        <v>53</v>
      </c>
      <c r="E10" s="44" t="s">
        <v>224</v>
      </c>
      <c r="F10" s="279"/>
      <c r="G10" s="392" t="s">
        <v>165</v>
      </c>
      <c r="H10" s="392"/>
      <c r="I10" s="392"/>
      <c r="J10" s="278"/>
      <c r="K10" s="405" t="s">
        <v>161</v>
      </c>
      <c r="L10" s="406"/>
      <c r="M10" s="313" t="str">
        <f>IF(M8="","",T14)</f>
        <v/>
      </c>
      <c r="N10" s="279"/>
      <c r="R10" s="408"/>
      <c r="S10" s="402"/>
      <c r="T10" s="249">
        <f>IF(U10="","",U10+V10+W10+X10)</f>
        <v>37208000</v>
      </c>
      <c r="U10" s="256">
        <v>8940000</v>
      </c>
      <c r="V10" s="257">
        <v>8578000</v>
      </c>
      <c r="W10" s="257">
        <v>9664000</v>
      </c>
      <c r="X10" s="258">
        <v>10026000</v>
      </c>
      <c r="Y10" s="280"/>
      <c r="Z10" s="200" t="s">
        <v>52</v>
      </c>
      <c r="AA10" s="225">
        <f>COUNTIFS($B$24:$B$43,"雇用",$J$24:$J$43,"RPD",AA$24:AA$43,"&lt;&gt;"&amp;"")-COUNTIFS($B$24:$B$43,"雇用",$J$24:$J$43,"RPD",AA$24:AA$43,"0")</f>
        <v>0</v>
      </c>
      <c r="AB10" s="226">
        <f>COUNTIFS($B$24:$B$43,"雇用",$J$24:$J$43,"RPD",AB$24:AB$43,"&lt;&gt;"&amp;"")-COUNTIFS($B$24:$B$43,"雇用",$J$24:$J$43,"RPD",AB$24:AB$43,"0")</f>
        <v>0</v>
      </c>
      <c r="AC10" s="227">
        <f>COUNTIFS($B$24:$B$43,"雇用",$J$24:$J$43,"RPD",AC$24:AC$43,"&lt;&gt;"&amp;"")-COUNTIFS($B$24:$B$43,"雇用",$J$24:$J$43,"RPD",AC$24:AC$43,"0")</f>
        <v>0</v>
      </c>
      <c r="AD10" s="228">
        <f>SUM(AA10:AC10)</f>
        <v>0</v>
      </c>
      <c r="AE10" s="225">
        <f>COUNTIFS($B$24:$B$43,"雇用",$J$24:$J$43,"RPD",AE$24:AE$43,"&lt;&gt;"&amp;"")-COUNTIFS($B$24:$B$43,"雇用",$J$24:$J$43,"RPD",AE$24:AE$43,"0")</f>
        <v>1</v>
      </c>
      <c r="AF10" s="226">
        <f>COUNTIFS($B$24:$B$43,"雇用",$J$24:$J$43,"RPD",AF$24:AF$43,"&lt;&gt;"&amp;"")-COUNTIFS($B$24:$B$43,"雇用",$J$24:$J$43,"RPD",AF$24:AF$43,"0")</f>
        <v>1</v>
      </c>
      <c r="AG10" s="227">
        <f>COUNTIFS($B$24:$B$43,"雇用",$J$24:$J$43,"RPD",AG$24:AG$43,"&lt;&gt;"&amp;"")-COUNTIFS($B$24:$B$43,"雇用",$J$24:$J$43,"RPD",AG$24:AG$43,"0")</f>
        <v>1</v>
      </c>
      <c r="AH10" s="228">
        <f>SUM(AE10:AG10)</f>
        <v>3</v>
      </c>
      <c r="AI10" s="225">
        <f>COUNTIFS($B$24:$B$43,"雇用",$J$24:$J$43,"RPD",AI$24:AI$43,"&lt;&gt;"&amp;"")-COUNTIFS($B$24:$B$43,"雇用",$J$24:$J$43,"RPD",AI$24:AI$43,"0")</f>
        <v>2</v>
      </c>
      <c r="AJ10" s="226">
        <f>COUNTIFS($B$24:$B$43,"雇用",$J$24:$J$43,"RPD",AJ$24:AJ$43,"&lt;&gt;"&amp;"")-COUNTIFS($B$24:$B$43,"雇用",$J$24:$J$43,"RPD",AJ$24:AJ$43,"0")</f>
        <v>2</v>
      </c>
      <c r="AK10" s="227">
        <f>COUNTIFS($B$24:$B$43,"雇用",$J$24:$J$43,"RPD",AK$24:AK$43,"&lt;&gt;"&amp;"")-COUNTIFS($B$24:$B$43,"雇用",$J$24:$J$43,"RPD",AK$24:AK$43,"0")</f>
        <v>2</v>
      </c>
      <c r="AL10" s="228">
        <f>SUM(AI10:AK10)</f>
        <v>6</v>
      </c>
      <c r="AM10" s="225">
        <f>COUNTIFS($B$24:$B$43,"雇用",$J$24:$J$43,"RPD",AM$24:AM$43,"&lt;&gt;"&amp;"")-COUNTIFS($B$24:$B$43,"雇用",$J$24:$J$43,"RPD",AM$24:AM$43,"0")</f>
        <v>2</v>
      </c>
      <c r="AN10" s="226">
        <f>COUNTIFS($B$24:$B$43,"雇用",$J$24:$J$43,"RPD",AN$24:AN$43,"&lt;&gt;"&amp;"")-COUNTIFS($B$24:$B$43,"雇用",$J$24:$J$43,"RPD",AN$24:AN$43,"0")</f>
        <v>2</v>
      </c>
      <c r="AO10" s="227">
        <f>COUNTIFS($B$24:$B$43,"雇用",$J$24:$J$43,"RPD",AO$24:AO$43,"&lt;&gt;"&amp;"")-COUNTIFS($B$24:$B$43,"雇用",$J$24:$J$43,"RPD",AO$24:AO$43,"0")</f>
        <v>2</v>
      </c>
      <c r="AP10" s="228">
        <f>SUM(AM10:AO10)</f>
        <v>6</v>
      </c>
      <c r="AQ10" s="279"/>
      <c r="AS10" s="278"/>
      <c r="AT10" s="300" t="s">
        <v>51</v>
      </c>
    </row>
    <row r="11" spans="1:48" s="66" customFormat="1" ht="60" customHeight="1" thickTop="1" thickBot="1" x14ac:dyDescent="0.2">
      <c r="D11" s="282"/>
      <c r="E11" s="282"/>
      <c r="F11" s="64"/>
      <c r="G11" s="392" t="s">
        <v>156</v>
      </c>
      <c r="H11" s="392"/>
      <c r="I11" s="392"/>
      <c r="J11" s="278"/>
      <c r="K11" s="409" t="s">
        <v>162</v>
      </c>
      <c r="L11" s="410"/>
      <c r="M11" s="260" t="str">
        <f>IFERROR(IF(M8="","",M9-M10),"")</f>
        <v/>
      </c>
      <c r="N11" s="279"/>
      <c r="R11" s="51" t="s">
        <v>50</v>
      </c>
      <c r="S11" s="14" t="s">
        <v>49</v>
      </c>
      <c r="T11" s="206" t="s">
        <v>167</v>
      </c>
      <c r="U11" s="305" t="s">
        <v>132</v>
      </c>
      <c r="V11" s="306" t="s">
        <v>48</v>
      </c>
      <c r="W11" s="306" t="s">
        <v>47</v>
      </c>
      <c r="X11" s="307" t="s">
        <v>46</v>
      </c>
      <c r="Y11" s="280"/>
      <c r="Z11" s="201" t="s">
        <v>99</v>
      </c>
      <c r="AA11" s="229">
        <f t="shared" ref="AA11:AN11" si="0">AA$9+AA$10</f>
        <v>7</v>
      </c>
      <c r="AB11" s="230">
        <f t="shared" si="0"/>
        <v>7</v>
      </c>
      <c r="AC11" s="231">
        <f t="shared" si="0"/>
        <v>6</v>
      </c>
      <c r="AD11" s="232">
        <f>AD$9+AD$10</f>
        <v>20</v>
      </c>
      <c r="AE11" s="229">
        <f t="shared" si="0"/>
        <v>7</v>
      </c>
      <c r="AF11" s="230">
        <f t="shared" si="0"/>
        <v>7</v>
      </c>
      <c r="AG11" s="231">
        <f t="shared" si="0"/>
        <v>6</v>
      </c>
      <c r="AH11" s="232">
        <f>AH$9+AH$10</f>
        <v>20</v>
      </c>
      <c r="AI11" s="229">
        <f t="shared" si="0"/>
        <v>7</v>
      </c>
      <c r="AJ11" s="230">
        <f t="shared" si="0"/>
        <v>8</v>
      </c>
      <c r="AK11" s="231">
        <f t="shared" si="0"/>
        <v>8</v>
      </c>
      <c r="AL11" s="232">
        <f>AL$9+AL$10</f>
        <v>23</v>
      </c>
      <c r="AM11" s="229">
        <f t="shared" si="0"/>
        <v>8</v>
      </c>
      <c r="AN11" s="230">
        <f t="shared" si="0"/>
        <v>7</v>
      </c>
      <c r="AO11" s="231">
        <f>AO$9+AO$10</f>
        <v>7</v>
      </c>
      <c r="AP11" s="232">
        <f>AP$9+AP$10</f>
        <v>22</v>
      </c>
      <c r="AQ11" s="279"/>
      <c r="AS11" s="278"/>
      <c r="AT11" s="300" t="s">
        <v>174</v>
      </c>
    </row>
    <row r="12" spans="1:48" s="66" customFormat="1" ht="60" customHeight="1" thickTop="1" thickBot="1" x14ac:dyDescent="0.2">
      <c r="B12" s="276"/>
      <c r="C12" s="276"/>
      <c r="D12" s="276"/>
      <c r="F12" s="16"/>
      <c r="G12" s="392" t="s">
        <v>157</v>
      </c>
      <c r="H12" s="392"/>
      <c r="I12" s="392"/>
      <c r="J12" s="284"/>
      <c r="K12" s="411" t="s">
        <v>163</v>
      </c>
      <c r="L12" s="412"/>
      <c r="M12" s="261" t="str" cm="1">
        <f t="array" ref="M12">IFERROR(_xlfn.IFS(E10="【様式３】第１四半期雇用支援金概算払請求書　提出時",M8-M11,E10="【様式３】第２四半期雇用支援金概算払請求書　提出時",M8-M11,E10="【様式３】第３四半期雇用支援金概算払請求書　提出時",M8-M11,E10="【様式３】第４四半期雇用支援金概算払請求書　提出時",M8-M11,TRUE,""),"")</f>
        <v/>
      </c>
      <c r="N12" s="285"/>
      <c r="O12" s="275"/>
      <c r="P12" s="275"/>
      <c r="R12" s="407"/>
      <c r="S12" s="401" t="str">
        <f>IF(R12="","",R12)</f>
        <v/>
      </c>
      <c r="T12" s="252">
        <f>IF(U12="","",U12+V12+W12+X12)</f>
        <v>36665000</v>
      </c>
      <c r="U12" s="253">
        <v>8940000</v>
      </c>
      <c r="V12" s="254">
        <v>8035000</v>
      </c>
      <c r="W12" s="254">
        <v>9664000</v>
      </c>
      <c r="X12" s="255">
        <v>10026000</v>
      </c>
      <c r="Y12" s="280"/>
      <c r="Z12" s="202" t="s">
        <v>45</v>
      </c>
      <c r="AA12" s="233">
        <f>(COUNTIFS($B$24:$B$43,"雇用",$J$24:$J$43,"CPD",AA$24:AA$43,"&lt;&gt;"&amp;"")-COUNTIFS($B$24:$B$43,"雇用",$J$24:$J$43,"CPD",AA$24:AA$43,"0"))</f>
        <v>1</v>
      </c>
      <c r="AB12" s="234">
        <f>(COUNTIFS($B$24:$B$43,"雇用",$J$24:$J$43,"CPD",AB$24:AB$43,"&lt;&gt;"&amp;"")-COUNTIFS($B$24:$B$43,"雇用",$J$24:$J$43,"CPD",AB$24:AB$43,"0"))</f>
        <v>1</v>
      </c>
      <c r="AC12" s="235">
        <f>(COUNTIFS($B$24:$B$43,"雇用",$J$24:$J$43,"CPD",AC$24:AC$43,"&lt;&gt;"&amp;"")-COUNTIFS($B$24:$B$43,"雇用",$J$24:$J$43,"CPD",AC$24:AC$43,"0"))</f>
        <v>1</v>
      </c>
      <c r="AD12" s="236">
        <f>SUM(AA12:AC12)</f>
        <v>3</v>
      </c>
      <c r="AE12" s="233">
        <f>(COUNTIFS($B$24:$B$43,"雇用",$J$24:$J$43,"CPD",AE$24:AE$43,"&lt;&gt;"&amp;"")-COUNTIFS($B$24:$B$43,"雇用",$J$24:$J$43,"CPD",AE$24:AE$43,"0"))</f>
        <v>1</v>
      </c>
      <c r="AF12" s="234">
        <f>(COUNTIFS($B$24:$B$43,"雇用",$J$24:$J$43,"CPD",AF$24:AF$43,"&lt;&gt;"&amp;"")-COUNTIFS($B$24:$B$43,"雇用",$J$24:$J$43,"CPD",AF$24:AF$43,"0"))</f>
        <v>1</v>
      </c>
      <c r="AG12" s="235">
        <f>(COUNTIFS($B$24:$B$43,"雇用",$J$24:$J$43,"CPD",AG$24:AG$43,"&lt;&gt;"&amp;"")-COUNTIFS($B$24:$B$43,"雇用",$J$24:$J$43,"CPD",AG$24:AG$43,"0"))</f>
        <v>1</v>
      </c>
      <c r="AH12" s="236">
        <f>SUM(AE12:AG12)</f>
        <v>3</v>
      </c>
      <c r="AI12" s="233">
        <f>(COUNTIFS($B$24:$B$43,"雇用",$J$24:$J$43,"CPD",AI$24:AI$43,"&lt;&gt;"&amp;"")-COUNTIFS($B$24:$B$43,"雇用",$J$24:$J$43,"CPD",AI$24:AI$43,"0"))</f>
        <v>1</v>
      </c>
      <c r="AJ12" s="234">
        <f>(COUNTIFS($B$24:$B$43,"雇用",$J$24:$J$43,"CPD",AJ$24:AJ$43,"&lt;&gt;"&amp;"")-COUNTIFS($B$24:$B$43,"雇用",$J$24:$J$43,"CPD",AJ$24:AJ$43,"0"))</f>
        <v>1</v>
      </c>
      <c r="AK12" s="235">
        <f>(COUNTIFS($B$24:$B$43,"雇用",$J$24:$J$43,"CPD",AK$24:AK$43,"&lt;&gt;"&amp;"")-COUNTIFS($B$24:$B$43,"雇用",$J$24:$J$43,"CPD",AK$24:AK$43,"0"))</f>
        <v>1</v>
      </c>
      <c r="AL12" s="236">
        <f>SUM(AI12:AK12)</f>
        <v>3</v>
      </c>
      <c r="AM12" s="233">
        <f>(COUNTIFS($B$24:$B$43,"雇用",$J$24:$J$43,"CPD",AM$24:AM$43,"&lt;&gt;"&amp;"")-COUNTIFS($B$24:$B$43,"雇用",$J$24:$J$43,"CPD",AM$24:AM$43,"0"))</f>
        <v>1</v>
      </c>
      <c r="AN12" s="234">
        <f>(COUNTIFS($B$24:$B$43,"雇用",$J$24:$J$43,"CPD",AN$24:AN$43,"&lt;&gt;"&amp;"")-COUNTIFS($B$24:$B$43,"雇用",$J$24:$J$43,"CPD",AN$24:AN$43,"0"))</f>
        <v>1</v>
      </c>
      <c r="AO12" s="235">
        <f>(COUNTIFS($B$24:$B$43,"雇用",$J$24:$J$43,"CPD",AO$24:AO$43,"&lt;&gt;"&amp;"")-COUNTIFS($B$24:$B$43,"雇用",$J$24:$J$43,"CPD",AO$24:AO$43,"0"))</f>
        <v>1</v>
      </c>
      <c r="AP12" s="236">
        <f>SUM(AM12:AO12)</f>
        <v>3</v>
      </c>
      <c r="AQ12" s="279"/>
      <c r="AS12" s="278"/>
      <c r="AT12" s="301" t="s">
        <v>175</v>
      </c>
    </row>
    <row r="13" spans="1:48" s="66" customFormat="1" ht="60" customHeight="1" thickTop="1" thickBot="1" x14ac:dyDescent="0.2">
      <c r="A13" s="277"/>
      <c r="B13" s="391" t="s">
        <v>73</v>
      </c>
      <c r="C13" s="391"/>
      <c r="D13" s="269">
        <f>COUNTIFS($B$24:$B$43,"雇用",$AT$24:$AT$43,"雇用継続中")+COUNTIFS($B$24:$B$43,"雇用",$AT$24:$AT$43,"雇用予定")</f>
        <v>10</v>
      </c>
      <c r="E13" s="43"/>
      <c r="F13" s="16"/>
      <c r="G13" s="392" t="s">
        <v>158</v>
      </c>
      <c r="H13" s="392"/>
      <c r="I13" s="392"/>
      <c r="J13" s="278"/>
      <c r="K13" s="393" t="s">
        <v>164</v>
      </c>
      <c r="L13" s="394"/>
      <c r="M13" s="395"/>
      <c r="N13" s="396"/>
      <c r="O13" s="396"/>
      <c r="P13" s="396"/>
      <c r="Q13" s="280"/>
      <c r="R13" s="408"/>
      <c r="S13" s="402"/>
      <c r="T13" s="47" t="s">
        <v>169</v>
      </c>
      <c r="U13" s="48" t="s">
        <v>83</v>
      </c>
      <c r="V13" s="49" t="s">
        <v>84</v>
      </c>
      <c r="W13" s="49" t="s">
        <v>85</v>
      </c>
      <c r="X13" s="50" t="s">
        <v>86</v>
      </c>
      <c r="Y13" s="286"/>
      <c r="Z13" s="203" t="s">
        <v>97</v>
      </c>
      <c r="AA13" s="237"/>
      <c r="AB13" s="238"/>
      <c r="AC13" s="238"/>
      <c r="AD13" s="239">
        <f>AD11*362000</f>
        <v>7240000</v>
      </c>
      <c r="AE13" s="237"/>
      <c r="AF13" s="238"/>
      <c r="AG13" s="238"/>
      <c r="AH13" s="239">
        <f>AH11*362000</f>
        <v>7240000</v>
      </c>
      <c r="AI13" s="237"/>
      <c r="AJ13" s="238"/>
      <c r="AK13" s="238"/>
      <c r="AL13" s="239">
        <f>AL11*362000</f>
        <v>8326000</v>
      </c>
      <c r="AM13" s="237"/>
      <c r="AN13" s="238"/>
      <c r="AO13" s="238"/>
      <c r="AP13" s="239">
        <f>AP11*362000</f>
        <v>7964000</v>
      </c>
      <c r="AQ13" s="287"/>
      <c r="AT13" s="282"/>
    </row>
    <row r="14" spans="1:48" s="66" customFormat="1" ht="60" customHeight="1" thickTop="1" thickBot="1" x14ac:dyDescent="0.2">
      <c r="A14" s="277"/>
      <c r="B14" s="397" t="s">
        <v>74</v>
      </c>
      <c r="C14" s="398"/>
      <c r="D14" s="270">
        <f>COUNTIFS($B$24:$B$43,"フェローシップ型",$AT$24:$AT$43,"フェロー受入")</f>
        <v>1</v>
      </c>
      <c r="E14" s="43"/>
      <c r="K14" s="282"/>
      <c r="L14" s="282"/>
      <c r="M14" s="282"/>
      <c r="N14" s="282"/>
      <c r="O14" s="282"/>
      <c r="P14" s="282"/>
      <c r="R14" s="15" t="s">
        <v>92</v>
      </c>
      <c r="S14" s="14" t="s">
        <v>91</v>
      </c>
      <c r="T14" s="249">
        <f>IFERROR(IF(U14="","",SUM(U14:X14)),"")</f>
        <v>35941000</v>
      </c>
      <c r="U14" s="250">
        <f>IF(AD20="実績額",AD44,"")</f>
        <v>8397000</v>
      </c>
      <c r="V14" s="251">
        <f>IF(AH20="実績額",AH44,"")</f>
        <v>8578000</v>
      </c>
      <c r="W14" s="251">
        <f>IF(AL20="実績額",AL44,"")</f>
        <v>9664000</v>
      </c>
      <c r="X14" s="314">
        <f>IF(AP20="実績額",AP44,"")</f>
        <v>9302000</v>
      </c>
      <c r="Y14" s="286"/>
      <c r="Z14" s="204" t="s">
        <v>44</v>
      </c>
      <c r="AA14" s="240"/>
      <c r="AB14" s="241"/>
      <c r="AC14" s="241"/>
      <c r="AD14" s="242">
        <f>AD12*446000</f>
        <v>1338000</v>
      </c>
      <c r="AE14" s="240"/>
      <c r="AF14" s="241"/>
      <c r="AG14" s="241"/>
      <c r="AH14" s="242">
        <f>AH12*446000</f>
        <v>1338000</v>
      </c>
      <c r="AI14" s="240"/>
      <c r="AJ14" s="241"/>
      <c r="AK14" s="241"/>
      <c r="AL14" s="242">
        <f>AL12*446000</f>
        <v>1338000</v>
      </c>
      <c r="AM14" s="240"/>
      <c r="AN14" s="241"/>
      <c r="AO14" s="241"/>
      <c r="AP14" s="242">
        <f>AP12*446000</f>
        <v>1338000</v>
      </c>
      <c r="AQ14" s="287"/>
    </row>
    <row r="15" spans="1:48" s="66" customFormat="1" ht="60" customHeight="1" x14ac:dyDescent="0.15">
      <c r="B15" s="288"/>
      <c r="C15" s="288"/>
      <c r="D15" s="288"/>
      <c r="R15" s="382">
        <f>IF(X12="","",T14)</f>
        <v>35941000</v>
      </c>
      <c r="S15" s="368">
        <f>IF(X12="","",T16)</f>
        <v>724000</v>
      </c>
      <c r="T15" s="308" t="s">
        <v>170</v>
      </c>
      <c r="U15" s="309" t="s">
        <v>87</v>
      </c>
      <c r="V15" s="310" t="s">
        <v>88</v>
      </c>
      <c r="W15" s="310" t="s">
        <v>89</v>
      </c>
      <c r="X15" s="311" t="s">
        <v>90</v>
      </c>
      <c r="Y15" s="286"/>
      <c r="Z15" s="205" t="s">
        <v>43</v>
      </c>
      <c r="AA15" s="243"/>
      <c r="AB15" s="244"/>
      <c r="AC15" s="244"/>
      <c r="AD15" s="245">
        <f>AD13+AD14</f>
        <v>8578000</v>
      </c>
      <c r="AE15" s="243"/>
      <c r="AF15" s="244"/>
      <c r="AG15" s="244"/>
      <c r="AH15" s="245">
        <f>AH13+AH14</f>
        <v>8578000</v>
      </c>
      <c r="AI15" s="243"/>
      <c r="AJ15" s="244"/>
      <c r="AK15" s="244"/>
      <c r="AL15" s="245">
        <f>AL13+AL14</f>
        <v>9664000</v>
      </c>
      <c r="AM15" s="243"/>
      <c r="AN15" s="244"/>
      <c r="AO15" s="244"/>
      <c r="AP15" s="245">
        <f>AP13+AP14</f>
        <v>9302000</v>
      </c>
      <c r="AQ15" s="287"/>
    </row>
    <row r="16" spans="1:48" s="66" customFormat="1" ht="60" customHeight="1" thickBot="1" x14ac:dyDescent="0.2">
      <c r="R16" s="383"/>
      <c r="S16" s="369"/>
      <c r="T16" s="289">
        <f>IF(T14="","",T12-T14)</f>
        <v>724000</v>
      </c>
      <c r="U16" s="246">
        <f>IF(AD20="実績額",U12-U14,"")</f>
        <v>543000</v>
      </c>
      <c r="V16" s="247">
        <f>IF(AH20="実績額",U16+V12-V14,"")</f>
        <v>0</v>
      </c>
      <c r="W16" s="247">
        <f>IF(AL20="実績額",V16+W12-W14,"")</f>
        <v>0</v>
      </c>
      <c r="X16" s="248">
        <f>IF(AP20="実績額",W16+X12-X14,"")</f>
        <v>724000</v>
      </c>
      <c r="Z16" s="290"/>
      <c r="AA16" s="290"/>
      <c r="AB16" s="290"/>
      <c r="AC16" s="290"/>
      <c r="AD16" s="290"/>
      <c r="AE16" s="290"/>
      <c r="AF16" s="290"/>
      <c r="AG16" s="290"/>
      <c r="AH16" s="290"/>
      <c r="AI16" s="290"/>
      <c r="AJ16" s="290"/>
      <c r="AK16" s="290"/>
      <c r="AL16" s="290"/>
      <c r="AM16" s="290"/>
      <c r="AN16" s="290"/>
      <c r="AO16" s="290"/>
      <c r="AP16" s="290"/>
    </row>
    <row r="17" spans="1:49" s="66" customFormat="1" ht="60" customHeight="1" thickTop="1" thickBot="1" x14ac:dyDescent="0.2">
      <c r="K17" s="276"/>
      <c r="L17" s="276"/>
      <c r="M17" s="276"/>
      <c r="N17" s="276"/>
      <c r="O17" s="276"/>
      <c r="P17" s="276"/>
    </row>
    <row r="18" spans="1:49" s="66" customFormat="1" ht="69.95" customHeight="1" thickBot="1" x14ac:dyDescent="0.2">
      <c r="B18" s="12" t="s">
        <v>153</v>
      </c>
      <c r="C18" s="11"/>
      <c r="F18" s="370" t="s">
        <v>166</v>
      </c>
      <c r="G18" s="370"/>
      <c r="H18" s="370"/>
      <c r="I18" s="370"/>
      <c r="J18" s="291"/>
      <c r="K18" s="10" t="s">
        <v>42</v>
      </c>
      <c r="L18" s="9" t="s">
        <v>41</v>
      </c>
      <c r="M18" s="8" t="s">
        <v>40</v>
      </c>
      <c r="N18" s="210" t="s">
        <v>39</v>
      </c>
      <c r="O18" s="208" t="s">
        <v>117</v>
      </c>
      <c r="P18" s="209" t="s">
        <v>171</v>
      </c>
      <c r="Q18" s="292"/>
      <c r="AT18" s="276"/>
      <c r="AU18" s="276"/>
      <c r="AV18" s="276"/>
    </row>
    <row r="19" spans="1:49" s="293" customFormat="1" ht="48" customHeight="1" x14ac:dyDescent="0.15">
      <c r="B19" s="154" t="s">
        <v>109</v>
      </c>
      <c r="C19" s="154" t="s">
        <v>111</v>
      </c>
      <c r="D19" s="371" t="s">
        <v>113</v>
      </c>
      <c r="E19" s="372"/>
      <c r="F19" s="373" t="s">
        <v>38</v>
      </c>
      <c r="G19" s="374"/>
      <c r="H19" s="374"/>
      <c r="I19" s="375"/>
      <c r="J19" s="371" t="s">
        <v>37</v>
      </c>
      <c r="K19" s="372"/>
      <c r="L19" s="376" t="s">
        <v>36</v>
      </c>
      <c r="M19" s="377"/>
      <c r="N19" s="377"/>
      <c r="O19" s="378"/>
      <c r="P19" s="379" t="s">
        <v>146</v>
      </c>
      <c r="Q19" s="380"/>
      <c r="R19" s="380"/>
      <c r="S19" s="380"/>
      <c r="T19" s="381"/>
      <c r="U19" s="413" t="s">
        <v>150</v>
      </c>
      <c r="V19" s="414"/>
      <c r="W19" s="414"/>
      <c r="X19" s="414"/>
      <c r="Y19" s="414"/>
      <c r="Z19" s="415"/>
      <c r="AA19" s="329" t="s">
        <v>179</v>
      </c>
      <c r="AB19" s="329"/>
      <c r="AC19" s="329"/>
      <c r="AD19" s="329"/>
      <c r="AE19" s="329"/>
      <c r="AF19" s="329"/>
      <c r="AG19" s="329"/>
      <c r="AH19" s="329"/>
      <c r="AI19" s="329"/>
      <c r="AJ19" s="329"/>
      <c r="AK19" s="329"/>
      <c r="AL19" s="329"/>
      <c r="AM19" s="329"/>
      <c r="AN19" s="329"/>
      <c r="AO19" s="329"/>
      <c r="AP19" s="330"/>
      <c r="AQ19" s="331" t="s">
        <v>149</v>
      </c>
      <c r="AR19" s="332"/>
      <c r="AS19" s="333"/>
      <c r="AT19" s="399" t="s">
        <v>230</v>
      </c>
      <c r="AU19" s="400"/>
      <c r="AV19" s="212" t="s">
        <v>173</v>
      </c>
      <c r="AW19" s="294"/>
    </row>
    <row r="20" spans="1:49" s="67" customFormat="1" ht="30" customHeight="1" x14ac:dyDescent="0.15">
      <c r="B20" s="360" t="s">
        <v>110</v>
      </c>
      <c r="C20" s="360" t="s">
        <v>112</v>
      </c>
      <c r="D20" s="362" t="s">
        <v>35</v>
      </c>
      <c r="E20" s="364" t="s">
        <v>34</v>
      </c>
      <c r="F20" s="366" t="s">
        <v>33</v>
      </c>
      <c r="G20" s="334" t="s">
        <v>32</v>
      </c>
      <c r="H20" s="334" t="s">
        <v>31</v>
      </c>
      <c r="I20" s="336" t="s">
        <v>30</v>
      </c>
      <c r="J20" s="338" t="s">
        <v>172</v>
      </c>
      <c r="K20" s="340" t="s">
        <v>135</v>
      </c>
      <c r="L20" s="342" t="s">
        <v>145</v>
      </c>
      <c r="M20" s="384" t="s">
        <v>136</v>
      </c>
      <c r="N20" s="348" t="s">
        <v>137</v>
      </c>
      <c r="O20" s="350" t="s">
        <v>138</v>
      </c>
      <c r="P20" s="352" t="s">
        <v>139</v>
      </c>
      <c r="Q20" s="386" t="s">
        <v>140</v>
      </c>
      <c r="R20" s="388" t="s">
        <v>119</v>
      </c>
      <c r="S20" s="389"/>
      <c r="T20" s="390"/>
      <c r="U20" s="354" t="s">
        <v>122</v>
      </c>
      <c r="V20" s="355"/>
      <c r="W20" s="355"/>
      <c r="X20" s="355"/>
      <c r="Y20" s="355"/>
      <c r="Z20" s="356"/>
      <c r="AA20" s="321" t="s">
        <v>128</v>
      </c>
      <c r="AB20" s="321"/>
      <c r="AC20" s="321"/>
      <c r="AD20" s="183" t="s">
        <v>126</v>
      </c>
      <c r="AE20" s="321" t="s">
        <v>129</v>
      </c>
      <c r="AF20" s="321"/>
      <c r="AG20" s="321"/>
      <c r="AH20" s="184" t="s">
        <v>126</v>
      </c>
      <c r="AI20" s="344" t="s">
        <v>130</v>
      </c>
      <c r="AJ20" s="321"/>
      <c r="AK20" s="321"/>
      <c r="AL20" s="185" t="s">
        <v>126</v>
      </c>
      <c r="AM20" s="321" t="s">
        <v>131</v>
      </c>
      <c r="AN20" s="321"/>
      <c r="AO20" s="321"/>
      <c r="AP20" s="185" t="s">
        <v>126</v>
      </c>
      <c r="AQ20" s="345" t="s">
        <v>141</v>
      </c>
      <c r="AR20" s="317" t="s">
        <v>144</v>
      </c>
      <c r="AS20" s="319" t="s">
        <v>134</v>
      </c>
      <c r="AT20" s="325" t="s">
        <v>29</v>
      </c>
      <c r="AU20" s="327" t="s">
        <v>177</v>
      </c>
      <c r="AV20" s="213" t="s">
        <v>152</v>
      </c>
      <c r="AW20" s="211"/>
    </row>
    <row r="21" spans="1:49" s="67" customFormat="1" ht="30" customHeight="1" x14ac:dyDescent="0.15">
      <c r="B21" s="360"/>
      <c r="C21" s="360"/>
      <c r="D21" s="362"/>
      <c r="E21" s="364"/>
      <c r="F21" s="366"/>
      <c r="G21" s="334"/>
      <c r="H21" s="334"/>
      <c r="I21" s="336"/>
      <c r="J21" s="338"/>
      <c r="K21" s="341"/>
      <c r="L21" s="343"/>
      <c r="M21" s="385"/>
      <c r="N21" s="349"/>
      <c r="O21" s="351"/>
      <c r="P21" s="353"/>
      <c r="Q21" s="387"/>
      <c r="R21" s="176" t="s">
        <v>28</v>
      </c>
      <c r="S21" s="178" t="s">
        <v>120</v>
      </c>
      <c r="T21" s="180" t="s">
        <v>121</v>
      </c>
      <c r="U21" s="7"/>
      <c r="V21" s="357" t="s">
        <v>147</v>
      </c>
      <c r="W21" s="358"/>
      <c r="X21" s="359"/>
      <c r="Y21" s="317" t="s">
        <v>124</v>
      </c>
      <c r="Z21" s="319" t="s">
        <v>123</v>
      </c>
      <c r="AA21" s="189" t="s">
        <v>108</v>
      </c>
      <c r="AB21" s="190" t="s">
        <v>107</v>
      </c>
      <c r="AC21" s="190" t="s">
        <v>106</v>
      </c>
      <c r="AD21" s="191" t="s">
        <v>27</v>
      </c>
      <c r="AE21" s="192" t="s">
        <v>105</v>
      </c>
      <c r="AF21" s="190" t="s">
        <v>104</v>
      </c>
      <c r="AG21" s="190" t="s">
        <v>103</v>
      </c>
      <c r="AH21" s="193" t="s">
        <v>26</v>
      </c>
      <c r="AI21" s="189" t="s">
        <v>25</v>
      </c>
      <c r="AJ21" s="190" t="s">
        <v>24</v>
      </c>
      <c r="AK21" s="190" t="s">
        <v>23</v>
      </c>
      <c r="AL21" s="194" t="s">
        <v>22</v>
      </c>
      <c r="AM21" s="192" t="s">
        <v>100</v>
      </c>
      <c r="AN21" s="190" t="s">
        <v>101</v>
      </c>
      <c r="AO21" s="190" t="s">
        <v>102</v>
      </c>
      <c r="AP21" s="194" t="s">
        <v>21</v>
      </c>
      <c r="AQ21" s="346"/>
      <c r="AR21" s="347"/>
      <c r="AS21" s="324"/>
      <c r="AT21" s="326"/>
      <c r="AU21" s="328"/>
      <c r="AV21" s="322" t="s">
        <v>218</v>
      </c>
    </row>
    <row r="22" spans="1:49" s="67" customFormat="1" ht="30" customHeight="1" x14ac:dyDescent="0.15">
      <c r="B22" s="361"/>
      <c r="C22" s="361"/>
      <c r="D22" s="363"/>
      <c r="E22" s="365"/>
      <c r="F22" s="367"/>
      <c r="G22" s="335"/>
      <c r="H22" s="335"/>
      <c r="I22" s="337"/>
      <c r="J22" s="339"/>
      <c r="K22" s="155" t="s">
        <v>114</v>
      </c>
      <c r="L22" s="6" t="s">
        <v>115</v>
      </c>
      <c r="M22" s="5" t="s">
        <v>116</v>
      </c>
      <c r="N22" s="5" t="s">
        <v>20</v>
      </c>
      <c r="O22" s="65" t="s">
        <v>116</v>
      </c>
      <c r="P22" s="61" t="s">
        <v>116</v>
      </c>
      <c r="Q22" s="62" t="s">
        <v>116</v>
      </c>
      <c r="R22" s="177" t="s">
        <v>118</v>
      </c>
      <c r="S22" s="179" t="s">
        <v>118</v>
      </c>
      <c r="T22" s="181" t="s">
        <v>118</v>
      </c>
      <c r="U22" s="4"/>
      <c r="V22" s="195" t="s">
        <v>148</v>
      </c>
      <c r="W22" s="196" t="s">
        <v>19</v>
      </c>
      <c r="X22" s="196" t="s">
        <v>18</v>
      </c>
      <c r="Y22" s="318"/>
      <c r="Z22" s="320"/>
      <c r="AA22" s="72" t="str">
        <f>AD20</f>
        <v>実績額</v>
      </c>
      <c r="AB22" s="68" t="str">
        <f>AD20</f>
        <v>実績額</v>
      </c>
      <c r="AC22" s="69" t="str">
        <f>AD20</f>
        <v>実績額</v>
      </c>
      <c r="AD22" s="70" t="str">
        <f>IF(AD20="必要見込額",AD20,AD20&amp;"（①）")</f>
        <v>実績額（①）</v>
      </c>
      <c r="AE22" s="68" t="str">
        <f>AH20</f>
        <v>実績額</v>
      </c>
      <c r="AF22" s="68" t="str">
        <f>AH20</f>
        <v>実績額</v>
      </c>
      <c r="AG22" s="69" t="str">
        <f>AH20</f>
        <v>実績額</v>
      </c>
      <c r="AH22" s="71" t="str">
        <f>IF(AH20="必要見込額",AH20,AH20&amp;"（②）")</f>
        <v>実績額（②）</v>
      </c>
      <c r="AI22" s="72" t="str">
        <f>AL20</f>
        <v>実績額</v>
      </c>
      <c r="AJ22" s="68" t="str">
        <f>AL20</f>
        <v>実績額</v>
      </c>
      <c r="AK22" s="69" t="str">
        <f>AL20</f>
        <v>実績額</v>
      </c>
      <c r="AL22" s="70" t="str">
        <f>IF(AL20="必要見込額",AL20,AL20&amp;"（③）")</f>
        <v>実績額（③）</v>
      </c>
      <c r="AM22" s="68" t="str">
        <f>AP20</f>
        <v>実績額</v>
      </c>
      <c r="AN22" s="68" t="str">
        <f>AP20</f>
        <v>実績額</v>
      </c>
      <c r="AO22" s="69" t="str">
        <f>AP20</f>
        <v>実績額</v>
      </c>
      <c r="AP22" s="70" t="str">
        <f>IF(AP20="必要見込額",AP20,AP20&amp;"（④）")</f>
        <v>実績額（④）</v>
      </c>
      <c r="AQ22" s="182" t="s">
        <v>142</v>
      </c>
      <c r="AR22" s="315" t="s">
        <v>133</v>
      </c>
      <c r="AS22" s="316" t="s">
        <v>143</v>
      </c>
      <c r="AT22" s="326"/>
      <c r="AU22" s="328"/>
      <c r="AV22" s="323"/>
    </row>
    <row r="23" spans="1:49" s="66" customFormat="1" ht="30" customHeight="1" thickBot="1" x14ac:dyDescent="0.2">
      <c r="A23" s="64" t="s">
        <v>17</v>
      </c>
      <c r="B23" s="3" t="s">
        <v>8</v>
      </c>
      <c r="C23" s="73" t="s">
        <v>10</v>
      </c>
      <c r="D23" s="74" t="s">
        <v>11</v>
      </c>
      <c r="E23" s="75" t="s">
        <v>12</v>
      </c>
      <c r="F23" s="76" t="s">
        <v>10</v>
      </c>
      <c r="G23" s="77" t="s">
        <v>10</v>
      </c>
      <c r="H23" s="78" t="s">
        <v>12</v>
      </c>
      <c r="I23" s="79" t="s">
        <v>12</v>
      </c>
      <c r="J23" s="2" t="s">
        <v>8</v>
      </c>
      <c r="K23" s="80" t="s">
        <v>10</v>
      </c>
      <c r="L23" s="74" t="s">
        <v>16</v>
      </c>
      <c r="M23" s="78" t="s">
        <v>15</v>
      </c>
      <c r="N23" s="80" t="s">
        <v>10</v>
      </c>
      <c r="O23" s="75" t="s">
        <v>15</v>
      </c>
      <c r="P23" s="81" t="s">
        <v>14</v>
      </c>
      <c r="Q23" s="82" t="s">
        <v>13</v>
      </c>
      <c r="R23" s="80" t="s">
        <v>10</v>
      </c>
      <c r="S23" s="78" t="s">
        <v>11</v>
      </c>
      <c r="T23" s="75" t="s">
        <v>11</v>
      </c>
      <c r="U23" s="76" t="s">
        <v>10</v>
      </c>
      <c r="V23" s="77" t="s">
        <v>10</v>
      </c>
      <c r="W23" s="78" t="s">
        <v>11</v>
      </c>
      <c r="X23" s="78" t="s">
        <v>9</v>
      </c>
      <c r="Y23" s="78" t="s">
        <v>11</v>
      </c>
      <c r="Z23" s="83" t="s">
        <v>10</v>
      </c>
      <c r="AA23" s="84" t="s">
        <v>11</v>
      </c>
      <c r="AB23" s="84" t="s">
        <v>9</v>
      </c>
      <c r="AC23" s="78" t="s">
        <v>9</v>
      </c>
      <c r="AD23" s="85" t="s">
        <v>10</v>
      </c>
      <c r="AE23" s="84" t="s">
        <v>9</v>
      </c>
      <c r="AF23" s="84" t="s">
        <v>9</v>
      </c>
      <c r="AG23" s="78" t="s">
        <v>9</v>
      </c>
      <c r="AH23" s="80" t="s">
        <v>10</v>
      </c>
      <c r="AI23" s="74" t="s">
        <v>9</v>
      </c>
      <c r="AJ23" s="84" t="s">
        <v>9</v>
      </c>
      <c r="AK23" s="78" t="s">
        <v>9</v>
      </c>
      <c r="AL23" s="85" t="s">
        <v>10</v>
      </c>
      <c r="AM23" s="84" t="s">
        <v>9</v>
      </c>
      <c r="AN23" s="84" t="s">
        <v>9</v>
      </c>
      <c r="AO23" s="78" t="s">
        <v>9</v>
      </c>
      <c r="AP23" s="85" t="s">
        <v>10</v>
      </c>
      <c r="AQ23" s="76" t="s">
        <v>10</v>
      </c>
      <c r="AR23" s="77" t="s">
        <v>10</v>
      </c>
      <c r="AS23" s="85" t="s">
        <v>10</v>
      </c>
      <c r="AT23" s="1" t="s">
        <v>8</v>
      </c>
      <c r="AU23" s="214" t="s">
        <v>8</v>
      </c>
      <c r="AV23" s="86" t="s">
        <v>7</v>
      </c>
    </row>
    <row r="24" spans="1:49" s="66" customFormat="1" ht="36" customHeight="1" thickTop="1" x14ac:dyDescent="0.15">
      <c r="A24" s="87">
        <v>1</v>
      </c>
      <c r="B24" s="160" t="s">
        <v>6</v>
      </c>
      <c r="C24" s="161" t="str">
        <f t="shared" ref="C24:C28" si="1">IF(D24&lt;&gt;"",IF(LEFT(D24,4)*1=$C$1,"新規",IF(LEFT(D24,4)*1&lt;$C$1,"継続","")),"")</f>
        <v>継続</v>
      </c>
      <c r="D24" s="262">
        <v>202200001</v>
      </c>
      <c r="E24" s="162" t="s">
        <v>183</v>
      </c>
      <c r="F24" s="91">
        <f t="shared" ref="F24:F28" si="2">IF(D24&lt;&gt;"",$C$8,"")</f>
        <v>99999</v>
      </c>
      <c r="G24" s="163" t="str">
        <f t="shared" ref="G24:G28" si="3">IF(D24&lt;&gt;"",$E$8,"")</f>
        <v>日本学術振興大学</v>
      </c>
      <c r="H24" s="164" t="s">
        <v>196</v>
      </c>
      <c r="I24" s="165" t="s">
        <v>197</v>
      </c>
      <c r="J24" s="166" t="s">
        <v>72</v>
      </c>
      <c r="K24" s="167" cm="1">
        <f t="array" ref="K24">_xlfn.IFS(B24&lt;&gt;"雇用","",J24="PD",362000,J24="RPD",362000,J24="CPD",446000)</f>
        <v>362000</v>
      </c>
      <c r="L24" s="156">
        <v>44652</v>
      </c>
      <c r="M24" s="157">
        <v>45747</v>
      </c>
      <c r="N24" s="158">
        <f>IF(B24="雇用",IF(OR(J24="PD",J24="RPD"),36,60),"")</f>
        <v>36</v>
      </c>
      <c r="O24" s="159">
        <v>45930</v>
      </c>
      <c r="P24" s="168">
        <v>45200</v>
      </c>
      <c r="Q24" s="169">
        <v>45930</v>
      </c>
      <c r="R24" s="170">
        <f>IFERROR(IF(P24&lt;&gt;"",DATEDIF(P24,Q24,"m")+1,""),"")</f>
        <v>24</v>
      </c>
      <c r="S24" s="171">
        <v>6</v>
      </c>
      <c r="T24" s="172">
        <v>0</v>
      </c>
      <c r="U24" s="173" cm="1">
        <f t="array" ref="U24">IF(J24&lt;&gt;"",IF(B24="雇用",_xlfn.IFS(J24="PD",K24*36,J24="RPD",K24*36,J24="CPD",362000*6+446000*54),""),"")</f>
        <v>13032000</v>
      </c>
      <c r="V24" s="112">
        <f>IF(B24="雇用",SUM(W24:X24),"")</f>
        <v>10860000</v>
      </c>
      <c r="W24" s="110">
        <v>4344000</v>
      </c>
      <c r="X24" s="110">
        <v>6516000</v>
      </c>
      <c r="Y24" s="110">
        <v>2172000</v>
      </c>
      <c r="Z24" s="111">
        <f t="shared" ref="Z24:Z28" si="4">IFERROR(U24-(V24+Y24),"")</f>
        <v>0</v>
      </c>
      <c r="AA24" s="174">
        <v>362000</v>
      </c>
      <c r="AB24" s="110">
        <v>362000</v>
      </c>
      <c r="AC24" s="110">
        <v>362000</v>
      </c>
      <c r="AD24" s="111">
        <f t="shared" ref="AD24:AD28" si="5">IF(AND(AA24="",AB24="",AC24=""),"",SUM(AA24:AC24))</f>
        <v>1086000</v>
      </c>
      <c r="AE24" s="174">
        <v>362000</v>
      </c>
      <c r="AF24" s="110">
        <v>362000</v>
      </c>
      <c r="AG24" s="110">
        <v>362000</v>
      </c>
      <c r="AH24" s="175">
        <f t="shared" ref="AH24:AH28" si="6">IF(AND(AE24="",AF24="",AG24=""),"",SUM(AE24:AG24))</f>
        <v>1086000</v>
      </c>
      <c r="AI24" s="109"/>
      <c r="AJ24" s="110"/>
      <c r="AK24" s="110"/>
      <c r="AL24" s="111" t="str">
        <f t="shared" ref="AL24:AL28" si="7">IF(AND(AI24="",AJ24="",AK24=""),"",SUM(AI24:AK24))</f>
        <v/>
      </c>
      <c r="AM24" s="174"/>
      <c r="AN24" s="110"/>
      <c r="AO24" s="110"/>
      <c r="AP24" s="112" t="str">
        <f>IF(AND(AM24="",AN24="",AO24=""),"",SUM(AM24:AO24))</f>
        <v/>
      </c>
      <c r="AQ24" s="173">
        <f>IF(B24="雇用",IF(AND($AD$20="実績額",AD24&lt;&gt;""),AD24,0)+IF(AND($AH$20="実績額",AH24&lt;&gt;""),AH24,0)+IF(AND($AL$20="実績額",AL24&lt;&gt;""),AL24,0)+IF(AND($AP$20="実績額",AP24&lt;&gt;""),AP24,0),"")</f>
        <v>2172000</v>
      </c>
      <c r="AR24" s="112">
        <f t="shared" ref="AR24:AR26" si="8">IFERROR(Y24-AQ24,"")</f>
        <v>0</v>
      </c>
      <c r="AS24" s="111">
        <f>IFERROR(IF(OR(AT24="採用終了",AT24="機関変更（転出）",AT24="採用内定辞退"), "", Z24+AR24),"")</f>
        <v>0</v>
      </c>
      <c r="AT24" s="215" t="s">
        <v>202</v>
      </c>
      <c r="AU24" s="216"/>
      <c r="AV24" s="197"/>
    </row>
    <row r="25" spans="1:49" s="66" customFormat="1" ht="36" customHeight="1" x14ac:dyDescent="0.15">
      <c r="A25" s="87">
        <f t="shared" ref="A25:A42" si="9">A24+1</f>
        <v>2</v>
      </c>
      <c r="B25" s="113" t="s">
        <v>6</v>
      </c>
      <c r="C25" s="89" t="str">
        <f t="shared" si="1"/>
        <v>継続</v>
      </c>
      <c r="D25" s="263">
        <v>202300001</v>
      </c>
      <c r="E25" s="90" t="s">
        <v>184</v>
      </c>
      <c r="F25" s="114">
        <f t="shared" si="2"/>
        <v>99999</v>
      </c>
      <c r="G25" s="92" t="str">
        <f t="shared" si="3"/>
        <v>日本学術振興大学</v>
      </c>
      <c r="H25" s="115" t="s">
        <v>196</v>
      </c>
      <c r="I25" s="116" t="s">
        <v>197</v>
      </c>
      <c r="J25" s="117" t="s">
        <v>72</v>
      </c>
      <c r="K25" s="96" cm="1">
        <f t="array" ref="K25">_xlfn.IFS(B25&lt;&gt;"雇用","",J25="PD",362000,J25="RPD",362000,J25="CPD",446000)</f>
        <v>362000</v>
      </c>
      <c r="L25" s="97">
        <v>45017</v>
      </c>
      <c r="M25" s="97">
        <v>46112</v>
      </c>
      <c r="N25" s="63">
        <f t="shared" ref="N25:N28" si="10">IF(B25="雇用",IF(OR(J25="PD",J25="RPD"),36,60),"")</f>
        <v>36</v>
      </c>
      <c r="O25" s="97">
        <v>46112</v>
      </c>
      <c r="P25" s="98">
        <v>45200</v>
      </c>
      <c r="Q25" s="99">
        <v>46112</v>
      </c>
      <c r="R25" s="118">
        <f t="shared" ref="R25:R28" si="11">IFERROR(IF(P25&lt;&gt;"",DATEDIF(P25,Q25,"m")+1,""),"")</f>
        <v>30</v>
      </c>
      <c r="S25" s="119">
        <v>12</v>
      </c>
      <c r="T25" s="120">
        <v>0</v>
      </c>
      <c r="U25" s="103" cm="1">
        <f t="array" ref="U25">IF(J25&lt;&gt;"",IF(B25="雇用",_xlfn.IFS(J25="PD",K25*36,J25="RPD",K25*36,J25="CPD",362000*6+446000*54),""),"")</f>
        <v>13032000</v>
      </c>
      <c r="V25" s="104">
        <f t="shared" ref="V25:V28" si="12">IF(B25="雇用",SUM(W25:X25),"")</f>
        <v>8688000</v>
      </c>
      <c r="W25" s="105">
        <v>2172000</v>
      </c>
      <c r="X25" s="105">
        <v>6516000</v>
      </c>
      <c r="Y25" s="105">
        <v>4344000</v>
      </c>
      <c r="Z25" s="106">
        <f t="shared" si="4"/>
        <v>0</v>
      </c>
      <c r="AA25" s="107">
        <v>362000</v>
      </c>
      <c r="AB25" s="105">
        <v>362000</v>
      </c>
      <c r="AC25" s="105">
        <v>362000</v>
      </c>
      <c r="AD25" s="106">
        <f t="shared" si="5"/>
        <v>1086000</v>
      </c>
      <c r="AE25" s="107">
        <v>362000</v>
      </c>
      <c r="AF25" s="105">
        <v>362000</v>
      </c>
      <c r="AG25" s="105">
        <v>362000</v>
      </c>
      <c r="AH25" s="108">
        <f t="shared" si="6"/>
        <v>1086000</v>
      </c>
      <c r="AI25" s="121">
        <v>362000</v>
      </c>
      <c r="AJ25" s="105">
        <v>362000</v>
      </c>
      <c r="AK25" s="105">
        <v>362000</v>
      </c>
      <c r="AL25" s="106">
        <f t="shared" si="7"/>
        <v>1086000</v>
      </c>
      <c r="AM25" s="107">
        <v>362000</v>
      </c>
      <c r="AN25" s="105">
        <v>362000</v>
      </c>
      <c r="AO25" s="105">
        <v>362000</v>
      </c>
      <c r="AP25" s="104">
        <f t="shared" ref="AP25:AP28" si="13">IF(AND(AM25="",AN25="",AO25=""),"",SUM(AM25:AO25))</f>
        <v>1086000</v>
      </c>
      <c r="AQ25" s="122">
        <f t="shared" ref="AQ25:AQ28" si="14">IF(B25="雇用",IF(AND($AD$20="実績額",AD25&lt;&gt;""),AD25,0)+IF(AND($AH$20="実績額",AH25&lt;&gt;""),AH25,0)+IF(AND($AL$20="実績額",AL25&lt;&gt;""),AL25,0)+IF(AND($AP$20="実績額",AP25&lt;&gt;""),AP25,0),"")</f>
        <v>4344000</v>
      </c>
      <c r="AR25" s="123">
        <f t="shared" si="8"/>
        <v>0</v>
      </c>
      <c r="AS25" s="124" t="str">
        <f t="shared" ref="AS25:AS26" si="15">IFERROR(IF(OR(AT25="採用終了",AT25="機関変更（転出）",AT25="採用内定辞退"), "", Z25+AR25),"")</f>
        <v/>
      </c>
      <c r="AT25" s="217" t="s">
        <v>125</v>
      </c>
      <c r="AU25" s="218" t="s">
        <v>3</v>
      </c>
      <c r="AV25" s="198"/>
    </row>
    <row r="26" spans="1:49" s="66" customFormat="1" ht="36" customHeight="1" x14ac:dyDescent="0.15">
      <c r="A26" s="87">
        <f t="shared" si="9"/>
        <v>3</v>
      </c>
      <c r="B26" s="113" t="s">
        <v>6</v>
      </c>
      <c r="C26" s="89" t="str">
        <f t="shared" si="1"/>
        <v>継続</v>
      </c>
      <c r="D26" s="263">
        <v>202300002</v>
      </c>
      <c r="E26" s="116" t="s">
        <v>185</v>
      </c>
      <c r="F26" s="114">
        <f t="shared" si="2"/>
        <v>99999</v>
      </c>
      <c r="G26" s="92" t="str">
        <f t="shared" si="3"/>
        <v>日本学術振興大学</v>
      </c>
      <c r="H26" s="115" t="s">
        <v>198</v>
      </c>
      <c r="I26" s="116" t="s">
        <v>199</v>
      </c>
      <c r="J26" s="117" t="s">
        <v>1</v>
      </c>
      <c r="K26" s="96" cm="1">
        <f t="array" ref="K26">_xlfn.IFS(B26&lt;&gt;"雇用","",J26="PD",362000,J26="RPD",362000,J26="CPD",446000)</f>
        <v>446000</v>
      </c>
      <c r="L26" s="97">
        <v>45017</v>
      </c>
      <c r="M26" s="97">
        <v>46843</v>
      </c>
      <c r="N26" s="63">
        <f t="shared" si="10"/>
        <v>60</v>
      </c>
      <c r="O26" s="97">
        <v>46843</v>
      </c>
      <c r="P26" s="98">
        <v>45200</v>
      </c>
      <c r="Q26" s="99">
        <v>46843</v>
      </c>
      <c r="R26" s="118">
        <f t="shared" si="11"/>
        <v>54</v>
      </c>
      <c r="S26" s="119">
        <v>12</v>
      </c>
      <c r="T26" s="120">
        <v>24</v>
      </c>
      <c r="U26" s="103" cm="1">
        <f t="array" ref="U26">IF(J26&lt;&gt;"",IF(B26="雇用",_xlfn.IFS(J26="PD",K26*36,J26="RPD",K26*36,J26="CPD",362000*6+446000*54),""),"")</f>
        <v>26256000</v>
      </c>
      <c r="V26" s="104">
        <f t="shared" si="12"/>
        <v>10200000</v>
      </c>
      <c r="W26" s="105">
        <v>2172000</v>
      </c>
      <c r="X26" s="105">
        <v>8028000</v>
      </c>
      <c r="Y26" s="105">
        <v>5352000</v>
      </c>
      <c r="Z26" s="106">
        <f t="shared" si="4"/>
        <v>10704000</v>
      </c>
      <c r="AA26" s="107">
        <v>446000</v>
      </c>
      <c r="AB26" s="105">
        <v>446000</v>
      </c>
      <c r="AC26" s="105">
        <v>446000</v>
      </c>
      <c r="AD26" s="106">
        <f t="shared" si="5"/>
        <v>1338000</v>
      </c>
      <c r="AE26" s="107">
        <v>446000</v>
      </c>
      <c r="AF26" s="105">
        <v>446000</v>
      </c>
      <c r="AG26" s="105">
        <v>446000</v>
      </c>
      <c r="AH26" s="108">
        <f t="shared" si="6"/>
        <v>1338000</v>
      </c>
      <c r="AI26" s="121">
        <v>446000</v>
      </c>
      <c r="AJ26" s="105">
        <v>446000</v>
      </c>
      <c r="AK26" s="105">
        <v>446000</v>
      </c>
      <c r="AL26" s="106">
        <f t="shared" si="7"/>
        <v>1338000</v>
      </c>
      <c r="AM26" s="107">
        <v>446000</v>
      </c>
      <c r="AN26" s="105">
        <v>446000</v>
      </c>
      <c r="AO26" s="105">
        <v>446000</v>
      </c>
      <c r="AP26" s="104">
        <f t="shared" si="13"/>
        <v>1338000</v>
      </c>
      <c r="AQ26" s="122">
        <f t="shared" si="14"/>
        <v>5352000</v>
      </c>
      <c r="AR26" s="123">
        <f t="shared" si="8"/>
        <v>0</v>
      </c>
      <c r="AS26" s="124">
        <f t="shared" si="15"/>
        <v>10704000</v>
      </c>
      <c r="AT26" s="217" t="s">
        <v>202</v>
      </c>
      <c r="AU26" s="218"/>
      <c r="AV26" s="198"/>
    </row>
    <row r="27" spans="1:49" s="66" customFormat="1" ht="36" customHeight="1" x14ac:dyDescent="0.15">
      <c r="A27" s="87">
        <f t="shared" si="9"/>
        <v>4</v>
      </c>
      <c r="B27" s="113" t="s">
        <v>6</v>
      </c>
      <c r="C27" s="89" t="str">
        <f t="shared" si="1"/>
        <v>継続</v>
      </c>
      <c r="D27" s="263">
        <v>202400001</v>
      </c>
      <c r="E27" s="125" t="s">
        <v>186</v>
      </c>
      <c r="F27" s="114">
        <f t="shared" si="2"/>
        <v>99999</v>
      </c>
      <c r="G27" s="92" t="str">
        <f t="shared" si="3"/>
        <v>日本学術振興大学</v>
      </c>
      <c r="H27" s="115" t="s">
        <v>198</v>
      </c>
      <c r="I27" s="116" t="s">
        <v>197</v>
      </c>
      <c r="J27" s="117" t="s">
        <v>72</v>
      </c>
      <c r="K27" s="96" cm="1">
        <f t="array" ref="K27">_xlfn.IFS(B27&lt;&gt;"雇用","",J27="PD",362000,J27="RPD",362000,J27="CPD",446000)</f>
        <v>362000</v>
      </c>
      <c r="L27" s="126">
        <v>45383</v>
      </c>
      <c r="M27" s="97">
        <v>46477</v>
      </c>
      <c r="N27" s="63">
        <f t="shared" si="10"/>
        <v>36</v>
      </c>
      <c r="O27" s="97">
        <v>46477</v>
      </c>
      <c r="P27" s="127">
        <v>45748</v>
      </c>
      <c r="Q27" s="97">
        <v>46477</v>
      </c>
      <c r="R27" s="118">
        <f t="shared" si="11"/>
        <v>24</v>
      </c>
      <c r="S27" s="119">
        <v>12</v>
      </c>
      <c r="T27" s="120">
        <v>12</v>
      </c>
      <c r="U27" s="103" cm="1">
        <f t="array" ref="U27">IF(J27&lt;&gt;"",IF(B27="雇用",_xlfn.IFS(J27="PD",K27*36,J27="RPD",K27*36,J27="CPD",362000*6+446000*54),""),"")</f>
        <v>13032000</v>
      </c>
      <c r="V27" s="104">
        <f t="shared" si="12"/>
        <v>4344000</v>
      </c>
      <c r="W27" s="105">
        <v>4344000</v>
      </c>
      <c r="X27" s="105">
        <v>0</v>
      </c>
      <c r="Y27" s="105">
        <v>4344000</v>
      </c>
      <c r="Z27" s="106">
        <f t="shared" si="4"/>
        <v>4344000</v>
      </c>
      <c r="AA27" s="107">
        <v>362000</v>
      </c>
      <c r="AB27" s="105">
        <v>362000</v>
      </c>
      <c r="AC27" s="105">
        <v>362000</v>
      </c>
      <c r="AD27" s="106">
        <f t="shared" si="5"/>
        <v>1086000</v>
      </c>
      <c r="AE27" s="107">
        <v>362000</v>
      </c>
      <c r="AF27" s="105">
        <v>362000</v>
      </c>
      <c r="AG27" s="105">
        <v>362000</v>
      </c>
      <c r="AH27" s="108">
        <f t="shared" si="6"/>
        <v>1086000</v>
      </c>
      <c r="AI27" s="121">
        <v>362000</v>
      </c>
      <c r="AJ27" s="105">
        <v>362000</v>
      </c>
      <c r="AK27" s="105">
        <v>362000</v>
      </c>
      <c r="AL27" s="106">
        <f t="shared" si="7"/>
        <v>1086000</v>
      </c>
      <c r="AM27" s="107">
        <v>362000</v>
      </c>
      <c r="AN27" s="105">
        <v>362000</v>
      </c>
      <c r="AO27" s="105">
        <v>362000</v>
      </c>
      <c r="AP27" s="104">
        <f t="shared" si="13"/>
        <v>1086000</v>
      </c>
      <c r="AQ27" s="122">
        <f t="shared" si="14"/>
        <v>4344000</v>
      </c>
      <c r="AR27" s="123">
        <f>IFERROR(Y27-AQ27,"")</f>
        <v>0</v>
      </c>
      <c r="AS27" s="124">
        <f>IFERROR(IF(OR(AT27="採用終了",AT27="機関変更（転出）",AT27="採用内定辞退"), "", Z27+AR27),"")</f>
        <v>4344000</v>
      </c>
      <c r="AT27" s="217" t="s">
        <v>202</v>
      </c>
      <c r="AU27" s="218"/>
      <c r="AV27" s="198"/>
    </row>
    <row r="28" spans="1:49" s="66" customFormat="1" ht="36" customHeight="1" x14ac:dyDescent="0.15">
      <c r="A28" s="87">
        <f t="shared" si="9"/>
        <v>5</v>
      </c>
      <c r="B28" s="113" t="s">
        <v>2</v>
      </c>
      <c r="C28" s="89" t="str">
        <f t="shared" si="1"/>
        <v>継続</v>
      </c>
      <c r="D28" s="264">
        <v>202400002</v>
      </c>
      <c r="E28" s="128" t="s">
        <v>187</v>
      </c>
      <c r="F28" s="114">
        <f t="shared" si="2"/>
        <v>99999</v>
      </c>
      <c r="G28" s="92" t="str">
        <f t="shared" si="3"/>
        <v>日本学術振興大学</v>
      </c>
      <c r="H28" s="115"/>
      <c r="I28" s="116"/>
      <c r="J28" s="117" t="s">
        <v>72</v>
      </c>
      <c r="K28" s="96" t="str" cm="1">
        <f t="array" ref="K28">_xlfn.IFS(B28&lt;&gt;"雇用","",J28="PD",362000,J28="RPD",362000,J28="CPD",446000)</f>
        <v/>
      </c>
      <c r="L28" s="126"/>
      <c r="M28" s="97"/>
      <c r="N28" s="63" t="str">
        <f t="shared" si="10"/>
        <v/>
      </c>
      <c r="O28" s="97"/>
      <c r="P28" s="127"/>
      <c r="Q28" s="97"/>
      <c r="R28" s="118" t="str">
        <f t="shared" si="11"/>
        <v/>
      </c>
      <c r="S28" s="119"/>
      <c r="T28" s="120"/>
      <c r="U28" s="103" t="str" cm="1">
        <f t="array" ref="U28">IF(J28&lt;&gt;"",IF(B28="雇用",_xlfn.IFS(J28="PD",K28*36,J28="RPD",K28*36,J28="CPD",362000*6+446000*54),""),"")</f>
        <v/>
      </c>
      <c r="V28" s="104" t="str">
        <f t="shared" si="12"/>
        <v/>
      </c>
      <c r="W28" s="105"/>
      <c r="X28" s="105"/>
      <c r="Y28" s="105"/>
      <c r="Z28" s="106" t="str">
        <f t="shared" si="4"/>
        <v/>
      </c>
      <c r="AA28" s="107"/>
      <c r="AB28" s="105"/>
      <c r="AC28" s="105"/>
      <c r="AD28" s="106" t="str">
        <f t="shared" si="5"/>
        <v/>
      </c>
      <c r="AE28" s="107"/>
      <c r="AF28" s="105"/>
      <c r="AG28" s="105"/>
      <c r="AH28" s="108" t="str">
        <f t="shared" si="6"/>
        <v/>
      </c>
      <c r="AI28" s="121"/>
      <c r="AJ28" s="105"/>
      <c r="AK28" s="105"/>
      <c r="AL28" s="106" t="str">
        <f t="shared" si="7"/>
        <v/>
      </c>
      <c r="AM28" s="107"/>
      <c r="AN28" s="105"/>
      <c r="AO28" s="105"/>
      <c r="AP28" s="104" t="str">
        <f t="shared" si="13"/>
        <v/>
      </c>
      <c r="AQ28" s="122" t="str">
        <f t="shared" si="14"/>
        <v/>
      </c>
      <c r="AR28" s="123" t="str">
        <f t="shared" ref="AR28" si="16">IFERROR(Y28-AQ28,"")</f>
        <v/>
      </c>
      <c r="AS28" s="124" t="str">
        <f t="shared" ref="AS28" si="17">IFERROR(IF(OR(AT28="採用終了",AT28="機関変更（転出）",AT28="採用内定辞退"), "", Z28+AR28),"")</f>
        <v/>
      </c>
      <c r="AT28" s="217" t="s">
        <v>125</v>
      </c>
      <c r="AU28" s="218"/>
      <c r="AV28" s="198" t="s">
        <v>211</v>
      </c>
    </row>
    <row r="29" spans="1:49" s="66" customFormat="1" ht="36" customHeight="1" x14ac:dyDescent="0.15">
      <c r="A29" s="87">
        <f t="shared" si="9"/>
        <v>6</v>
      </c>
      <c r="B29" s="113" t="s">
        <v>6</v>
      </c>
      <c r="C29" s="89" t="str">
        <f>IF(D29&lt;&gt;"",IF(LEFT(D29,4)*1=$C$1,"新規",IF(LEFT(D29,4)*1&lt;$C$1,"継続","")),"")</f>
        <v>継続</v>
      </c>
      <c r="D29" s="265">
        <v>202400003</v>
      </c>
      <c r="E29" s="129" t="s">
        <v>189</v>
      </c>
      <c r="F29" s="114">
        <f>IF(D29&lt;&gt;"",$C$8,"")</f>
        <v>99999</v>
      </c>
      <c r="G29" s="92" t="str">
        <f>IF(D29&lt;&gt;"",$E$8,"")</f>
        <v>日本学術振興大学</v>
      </c>
      <c r="H29" s="115" t="s">
        <v>198</v>
      </c>
      <c r="I29" s="116" t="s">
        <v>197</v>
      </c>
      <c r="J29" s="117" t="s">
        <v>72</v>
      </c>
      <c r="K29" s="96" cm="1">
        <f t="array" ref="K29">_xlfn.IFS(B29&lt;&gt;"雇用","",J29="PD",362000,J29="RPD",362000,J29="CPD",446000)</f>
        <v>362000</v>
      </c>
      <c r="L29" s="126">
        <v>45383</v>
      </c>
      <c r="M29" s="97">
        <v>46477</v>
      </c>
      <c r="N29" s="63">
        <f>IF(B29="雇用",IF(OR(J29="PD",J29="RPD"),36,60),"")</f>
        <v>36</v>
      </c>
      <c r="O29" s="97">
        <v>46477</v>
      </c>
      <c r="P29" s="127">
        <v>45383</v>
      </c>
      <c r="Q29" s="97">
        <v>46477</v>
      </c>
      <c r="R29" s="118">
        <f>IFERROR(IF(P29&lt;&gt;"",DATEDIF(P29,Q29,"m")+1,""),"")</f>
        <v>36</v>
      </c>
      <c r="S29" s="119">
        <v>12</v>
      </c>
      <c r="T29" s="120">
        <v>12</v>
      </c>
      <c r="U29" s="103" cm="1">
        <f t="array" ref="U29">IF(J29&lt;&gt;"",IF(B29="雇用",_xlfn.IFS(J29="PD",K29*36,J29="RPD",K29*36,J29="CPD",362000*6+446000*54),""),"")</f>
        <v>13032000</v>
      </c>
      <c r="V29" s="104">
        <f>IF(B29="雇用",SUM(W29:X29),"")</f>
        <v>4344000</v>
      </c>
      <c r="W29" s="105">
        <v>0</v>
      </c>
      <c r="X29" s="105">
        <v>4344000</v>
      </c>
      <c r="Y29" s="105">
        <v>4344000</v>
      </c>
      <c r="Z29" s="106">
        <f>IFERROR(U29-(V29+Y29),"")</f>
        <v>4344000</v>
      </c>
      <c r="AA29" s="107">
        <v>362000</v>
      </c>
      <c r="AB29" s="105">
        <v>181000</v>
      </c>
      <c r="AC29" s="105">
        <v>0</v>
      </c>
      <c r="AD29" s="106">
        <f>IF(AND(AA29="",AB29="",AC29=""),"",SUM(AA29:AC29))</f>
        <v>543000</v>
      </c>
      <c r="AE29" s="107">
        <v>0</v>
      </c>
      <c r="AF29" s="105">
        <v>0</v>
      </c>
      <c r="AG29" s="105">
        <v>0</v>
      </c>
      <c r="AH29" s="108">
        <f>IF(AND(AE29="",AF29="",AG29=""),"",SUM(AE29:AG29))</f>
        <v>0</v>
      </c>
      <c r="AI29" s="121">
        <v>0</v>
      </c>
      <c r="AJ29" s="105">
        <v>362000</v>
      </c>
      <c r="AK29" s="105">
        <v>362000</v>
      </c>
      <c r="AL29" s="106">
        <f>IF(AND(AI29="",AJ29="",AK29=""),"",SUM(AI29:AK29))</f>
        <v>724000</v>
      </c>
      <c r="AM29" s="107">
        <v>362000</v>
      </c>
      <c r="AN29" s="105">
        <v>362000</v>
      </c>
      <c r="AO29" s="105">
        <v>362000</v>
      </c>
      <c r="AP29" s="104">
        <f>IF(AND(AM29="",AN29="",AO29=""),"",SUM(AM29:AO29))</f>
        <v>1086000</v>
      </c>
      <c r="AQ29" s="122">
        <f>IF(B29="雇用",IF(AND($AD$20="実績額",AD29&lt;&gt;""),AD29,0)+IF(AND($AH$20="実績額",AH29&lt;&gt;""),AH29,0)+IF(AND($AL$20="実績額",AL29&lt;&gt;""),AL29,0)+IF(AND($AP$20="実績額",AP29&lt;&gt;""),AP29,0),"")</f>
        <v>2353000</v>
      </c>
      <c r="AR29" s="123">
        <f>IFERROR(Y29-AQ29,"")</f>
        <v>1991000</v>
      </c>
      <c r="AS29" s="124">
        <f>IFERROR(IF(OR(AT29="採用終了",AT29="機関変更（転出）",AT29="採用内定辞退"), "", Z29+AR29),"")</f>
        <v>6335000</v>
      </c>
      <c r="AT29" s="217" t="s">
        <v>202</v>
      </c>
      <c r="AU29" s="218"/>
      <c r="AV29" s="198" t="s">
        <v>221</v>
      </c>
    </row>
    <row r="30" spans="1:49" s="66" customFormat="1" ht="36" customHeight="1" x14ac:dyDescent="0.15">
      <c r="A30" s="87">
        <f t="shared" si="9"/>
        <v>7</v>
      </c>
      <c r="B30" s="113" t="s">
        <v>6</v>
      </c>
      <c r="C30" s="89" t="str">
        <f t="shared" ref="C30:C35" si="18">IF(D30&lt;&gt;"",IF(LEFT(D30,4)*1=$C$1,"新規",IF(LEFT(D30,4)*1&lt;$C$1,"継続","")),"")</f>
        <v>継続</v>
      </c>
      <c r="D30" s="264">
        <v>202440001</v>
      </c>
      <c r="E30" s="128" t="s">
        <v>188</v>
      </c>
      <c r="F30" s="114">
        <f t="shared" ref="F30:F35" si="19">IF(D30&lt;&gt;"",$C$8,"")</f>
        <v>99999</v>
      </c>
      <c r="G30" s="92" t="str">
        <f t="shared" ref="G30:G35" si="20">IF(D30&lt;&gt;"",$E$8,"")</f>
        <v>日本学術振興大学</v>
      </c>
      <c r="H30" s="115" t="s">
        <v>200</v>
      </c>
      <c r="I30" s="116" t="s">
        <v>201</v>
      </c>
      <c r="J30" s="117" t="s">
        <v>5</v>
      </c>
      <c r="K30" s="96" cm="1">
        <f t="array" ref="K30">_xlfn.IFS(B30&lt;&gt;"雇用","",J30="PD",362000,J30="RPD",362000,J30="CPD",446000)</f>
        <v>362000</v>
      </c>
      <c r="L30" s="126">
        <v>45474</v>
      </c>
      <c r="M30" s="97">
        <v>46568</v>
      </c>
      <c r="N30" s="63">
        <f t="shared" ref="N30:N35" si="21">IF(B30="雇用",IF(OR(J30="PD",J30="RPD"),36,60),"")</f>
        <v>36</v>
      </c>
      <c r="O30" s="97">
        <v>46568</v>
      </c>
      <c r="P30" s="127">
        <v>45474</v>
      </c>
      <c r="Q30" s="97">
        <v>46568</v>
      </c>
      <c r="R30" s="118">
        <f t="shared" ref="R30:R35" si="22">IFERROR(IF(P30&lt;&gt;"",DATEDIF(P30,Q30,"m")+1,""),"")</f>
        <v>36</v>
      </c>
      <c r="S30" s="119">
        <v>12</v>
      </c>
      <c r="T30" s="120">
        <v>15</v>
      </c>
      <c r="U30" s="103" cm="1">
        <f t="array" ref="U30">IF(J30&lt;&gt;"",IF(B30="雇用",_xlfn.IFS(J30="PD",K30*36,J30="RPD",K30*36,J30="CPD",362000*6+446000*54),""),"")</f>
        <v>13032000</v>
      </c>
      <c r="V30" s="104">
        <f t="shared" ref="V30:V35" si="23">IF(B30="雇用",SUM(W30:X30),"")</f>
        <v>2896000</v>
      </c>
      <c r="W30" s="105">
        <v>0</v>
      </c>
      <c r="X30" s="105">
        <v>2896000</v>
      </c>
      <c r="Y30" s="105">
        <v>2172000</v>
      </c>
      <c r="Z30" s="106">
        <f t="shared" ref="Z30:Z35" si="24">IFERROR(U30-(V30+Y30),"")</f>
        <v>7964000</v>
      </c>
      <c r="AA30" s="107">
        <v>0</v>
      </c>
      <c r="AB30" s="105">
        <v>0</v>
      </c>
      <c r="AC30" s="105">
        <v>0</v>
      </c>
      <c r="AD30" s="106">
        <f t="shared" ref="AD30:AD35" si="25">IF(AND(AA30="",AB30="",AC30=""),"",SUM(AA30:AC30))</f>
        <v>0</v>
      </c>
      <c r="AE30" s="107">
        <v>0</v>
      </c>
      <c r="AF30" s="105">
        <v>0</v>
      </c>
      <c r="AG30" s="105">
        <v>0</v>
      </c>
      <c r="AH30" s="108">
        <f t="shared" ref="AH30:AH35" si="26">IF(AND(AE30="",AF30="",AG30=""),"",SUM(AE30:AG30))</f>
        <v>0</v>
      </c>
      <c r="AI30" s="121">
        <v>362000</v>
      </c>
      <c r="AJ30" s="105">
        <v>362000</v>
      </c>
      <c r="AK30" s="105">
        <v>362000</v>
      </c>
      <c r="AL30" s="106">
        <f t="shared" ref="AL30:AL35" si="27">IF(AND(AI30="",AJ30="",AK30=""),"",SUM(AI30:AK30))</f>
        <v>1086000</v>
      </c>
      <c r="AM30" s="107">
        <v>362000</v>
      </c>
      <c r="AN30" s="105">
        <v>362000</v>
      </c>
      <c r="AO30" s="105">
        <v>362000</v>
      </c>
      <c r="AP30" s="104">
        <f t="shared" ref="AP30:AP35" si="28">IF(AND(AM30="",AN30="",AO30=""),"",SUM(AM30:AO30))</f>
        <v>1086000</v>
      </c>
      <c r="AQ30" s="122">
        <f t="shared" ref="AQ30:AQ35" si="29">IF(B30="雇用",IF(AND($AD$20="実績額",AD30&lt;&gt;""),AD30,0)+IF(AND($AH$20="実績額",AH30&lt;&gt;""),AH30,0)+IF(AND($AL$20="実績額",AL30&lt;&gt;""),AL30,0)+IF(AND($AP$20="実績額",AP30&lt;&gt;""),AP30,0),"")</f>
        <v>2172000</v>
      </c>
      <c r="AR30" s="123">
        <f t="shared" ref="AR30:AR35" si="30">IFERROR(Y30-AQ30,"")</f>
        <v>0</v>
      </c>
      <c r="AS30" s="124">
        <f t="shared" ref="AS30:AS35" si="31">IFERROR(IF(OR(AT30="採用終了",AT30="機関変更（転出）",AT30="採用内定辞退"), "", Z30+AR30),"")</f>
        <v>7964000</v>
      </c>
      <c r="AT30" s="217" t="s">
        <v>202</v>
      </c>
      <c r="AU30" s="218"/>
      <c r="AV30" s="198" t="s">
        <v>227</v>
      </c>
    </row>
    <row r="31" spans="1:49" s="66" customFormat="1" ht="36" customHeight="1" x14ac:dyDescent="0.15">
      <c r="A31" s="87">
        <f t="shared" si="9"/>
        <v>8</v>
      </c>
      <c r="B31" s="113" t="s">
        <v>6</v>
      </c>
      <c r="C31" s="89" t="str">
        <f t="shared" si="18"/>
        <v>新規</v>
      </c>
      <c r="D31" s="266">
        <v>202500001</v>
      </c>
      <c r="E31" s="90" t="s">
        <v>190</v>
      </c>
      <c r="F31" s="130">
        <f t="shared" si="19"/>
        <v>99999</v>
      </c>
      <c r="G31" s="92" t="str">
        <f t="shared" si="20"/>
        <v>日本学術振興大学</v>
      </c>
      <c r="H31" s="115" t="s">
        <v>196</v>
      </c>
      <c r="I31" s="116" t="s">
        <v>197</v>
      </c>
      <c r="J31" s="117" t="s">
        <v>72</v>
      </c>
      <c r="K31" s="96" cm="1">
        <f t="array" ref="K31">_xlfn.IFS(B31&lt;&gt;"雇用","",J31="PD",362000,J31="RPD",362000,J31="CPD",446000)</f>
        <v>362000</v>
      </c>
      <c r="L31" s="126">
        <v>45748</v>
      </c>
      <c r="M31" s="126">
        <v>46843</v>
      </c>
      <c r="N31" s="63">
        <f t="shared" si="21"/>
        <v>36</v>
      </c>
      <c r="O31" s="126">
        <v>46843</v>
      </c>
      <c r="P31" s="127">
        <v>45748</v>
      </c>
      <c r="Q31" s="131">
        <v>46843</v>
      </c>
      <c r="R31" s="118">
        <f t="shared" si="22"/>
        <v>36</v>
      </c>
      <c r="S31" s="119">
        <v>12</v>
      </c>
      <c r="T31" s="120">
        <v>24</v>
      </c>
      <c r="U31" s="103" cm="1">
        <f t="array" ref="U31">IF(J31&lt;&gt;"",IF(B31="雇用",_xlfn.IFS(J31="PD",K31*36,J31="RPD",K31*36,J31="CPD",362000*6+446000*54),""),"")</f>
        <v>13032000</v>
      </c>
      <c r="V31" s="104">
        <f t="shared" si="23"/>
        <v>0</v>
      </c>
      <c r="W31" s="105">
        <v>0</v>
      </c>
      <c r="X31" s="105">
        <v>0</v>
      </c>
      <c r="Y31" s="105">
        <v>4344000</v>
      </c>
      <c r="Z31" s="106">
        <f t="shared" si="24"/>
        <v>8688000</v>
      </c>
      <c r="AA31" s="107">
        <v>362000</v>
      </c>
      <c r="AB31" s="105">
        <v>362000</v>
      </c>
      <c r="AC31" s="105">
        <v>362000</v>
      </c>
      <c r="AD31" s="106">
        <f t="shared" si="25"/>
        <v>1086000</v>
      </c>
      <c r="AE31" s="107">
        <v>362000</v>
      </c>
      <c r="AF31" s="105">
        <v>362000</v>
      </c>
      <c r="AG31" s="105">
        <v>362000</v>
      </c>
      <c r="AH31" s="108">
        <f t="shared" si="26"/>
        <v>1086000</v>
      </c>
      <c r="AI31" s="121">
        <v>362000</v>
      </c>
      <c r="AJ31" s="105">
        <v>362000</v>
      </c>
      <c r="AK31" s="105">
        <v>362000</v>
      </c>
      <c r="AL31" s="106">
        <f t="shared" si="27"/>
        <v>1086000</v>
      </c>
      <c r="AM31" s="107">
        <v>362000</v>
      </c>
      <c r="AN31" s="105">
        <v>362000</v>
      </c>
      <c r="AO31" s="105">
        <v>362000</v>
      </c>
      <c r="AP31" s="104">
        <f t="shared" si="28"/>
        <v>1086000</v>
      </c>
      <c r="AQ31" s="122">
        <f t="shared" si="29"/>
        <v>4344000</v>
      </c>
      <c r="AR31" s="123">
        <f t="shared" si="30"/>
        <v>0</v>
      </c>
      <c r="AS31" s="124">
        <f t="shared" si="31"/>
        <v>8688000</v>
      </c>
      <c r="AT31" s="217" t="s">
        <v>202</v>
      </c>
      <c r="AU31" s="218"/>
      <c r="AV31" s="198"/>
    </row>
    <row r="32" spans="1:49" s="66" customFormat="1" ht="36" customHeight="1" x14ac:dyDescent="0.15">
      <c r="A32" s="87">
        <f t="shared" si="9"/>
        <v>9</v>
      </c>
      <c r="B32" s="88" t="s">
        <v>2</v>
      </c>
      <c r="C32" s="89" t="str">
        <f t="shared" si="18"/>
        <v>新規</v>
      </c>
      <c r="D32" s="267">
        <v>202500002</v>
      </c>
      <c r="E32" s="132" t="s">
        <v>191</v>
      </c>
      <c r="F32" s="130">
        <f t="shared" si="19"/>
        <v>99999</v>
      </c>
      <c r="G32" s="92" t="str">
        <f t="shared" si="20"/>
        <v>日本学術振興大学</v>
      </c>
      <c r="H32" s="93"/>
      <c r="I32" s="94"/>
      <c r="J32" s="95" t="s">
        <v>72</v>
      </c>
      <c r="K32" s="96" t="str" cm="1">
        <f t="array" ref="K32">_xlfn.IFS(B32&lt;&gt;"雇用","",J32="PD",362000,J32="RPD",362000,J32="CPD",446000)</f>
        <v/>
      </c>
      <c r="L32" s="97"/>
      <c r="M32" s="97"/>
      <c r="N32" s="63" t="str">
        <f t="shared" si="21"/>
        <v/>
      </c>
      <c r="O32" s="97"/>
      <c r="P32" s="98"/>
      <c r="Q32" s="99"/>
      <c r="R32" s="133" t="str">
        <f t="shared" si="22"/>
        <v/>
      </c>
      <c r="S32" s="101"/>
      <c r="T32" s="102"/>
      <c r="U32" s="103" t="str" cm="1">
        <f t="array" ref="U32">IF(J32&lt;&gt;"",IF(B32="雇用",_xlfn.IFS(J32="PD",K32*36,J32="RPD",K32*36,J32="CPD",362000*6+446000*54),""),"")</f>
        <v/>
      </c>
      <c r="V32" s="104" t="str">
        <f t="shared" si="23"/>
        <v/>
      </c>
      <c r="W32" s="105"/>
      <c r="X32" s="105"/>
      <c r="Y32" s="105"/>
      <c r="Z32" s="106" t="str">
        <f t="shared" si="24"/>
        <v/>
      </c>
      <c r="AA32" s="107"/>
      <c r="AB32" s="105"/>
      <c r="AC32" s="105"/>
      <c r="AD32" s="106" t="str">
        <f t="shared" si="25"/>
        <v/>
      </c>
      <c r="AE32" s="107"/>
      <c r="AF32" s="105"/>
      <c r="AG32" s="105"/>
      <c r="AH32" s="108" t="str">
        <f t="shared" si="26"/>
        <v/>
      </c>
      <c r="AI32" s="121"/>
      <c r="AJ32" s="105"/>
      <c r="AK32" s="105"/>
      <c r="AL32" s="106" t="str">
        <f t="shared" si="27"/>
        <v/>
      </c>
      <c r="AM32" s="107"/>
      <c r="AN32" s="105"/>
      <c r="AO32" s="105"/>
      <c r="AP32" s="104" t="str">
        <f t="shared" si="28"/>
        <v/>
      </c>
      <c r="AQ32" s="122" t="str">
        <f t="shared" si="29"/>
        <v/>
      </c>
      <c r="AR32" s="123" t="str">
        <f t="shared" si="30"/>
        <v/>
      </c>
      <c r="AS32" s="124" t="str">
        <f t="shared" si="31"/>
        <v/>
      </c>
      <c r="AT32" s="217" t="s">
        <v>0</v>
      </c>
      <c r="AU32" s="218"/>
      <c r="AV32" s="198"/>
    </row>
    <row r="33" spans="1:48" s="66" customFormat="1" ht="36" customHeight="1" x14ac:dyDescent="0.15">
      <c r="A33" s="87">
        <f t="shared" si="9"/>
        <v>10</v>
      </c>
      <c r="B33" s="88" t="s">
        <v>6</v>
      </c>
      <c r="C33" s="89" t="str">
        <f t="shared" si="18"/>
        <v>新規</v>
      </c>
      <c r="D33" s="267">
        <v>202500003</v>
      </c>
      <c r="E33" s="132" t="s">
        <v>192</v>
      </c>
      <c r="F33" s="130">
        <f t="shared" si="19"/>
        <v>99999</v>
      </c>
      <c r="G33" s="92" t="str">
        <f t="shared" si="20"/>
        <v>日本学術振興大学</v>
      </c>
      <c r="H33" s="93" t="s">
        <v>196</v>
      </c>
      <c r="I33" s="94" t="s">
        <v>197</v>
      </c>
      <c r="J33" s="95" t="s">
        <v>72</v>
      </c>
      <c r="K33" s="96" cm="1">
        <f t="array" ref="K33">_xlfn.IFS(B33&lt;&gt;"雇用","",J33="PD",362000,J33="RPD",362000,J33="CPD",446000)</f>
        <v>362000</v>
      </c>
      <c r="L33" s="97">
        <v>45748</v>
      </c>
      <c r="M33" s="97">
        <v>46843</v>
      </c>
      <c r="N33" s="63">
        <f t="shared" si="21"/>
        <v>36</v>
      </c>
      <c r="O33" s="97">
        <v>46843</v>
      </c>
      <c r="P33" s="98">
        <v>45931</v>
      </c>
      <c r="Q33" s="99">
        <v>46843</v>
      </c>
      <c r="R33" s="100">
        <f t="shared" si="22"/>
        <v>30</v>
      </c>
      <c r="S33" s="101">
        <v>6</v>
      </c>
      <c r="T33" s="102">
        <v>24</v>
      </c>
      <c r="U33" s="103" cm="1">
        <f t="array" ref="U33">IF(J33&lt;&gt;"",IF(B33="雇用",_xlfn.IFS(J33="PD",K33*36,J33="RPD",K33*36,J33="CPD",362000*6+446000*54),""),"")</f>
        <v>13032000</v>
      </c>
      <c r="V33" s="104">
        <f t="shared" si="23"/>
        <v>2172000</v>
      </c>
      <c r="W33" s="105">
        <v>2172000</v>
      </c>
      <c r="X33" s="105">
        <v>0</v>
      </c>
      <c r="Y33" s="105">
        <v>2172000</v>
      </c>
      <c r="Z33" s="106">
        <f t="shared" si="24"/>
        <v>8688000</v>
      </c>
      <c r="AA33" s="107"/>
      <c r="AB33" s="105"/>
      <c r="AC33" s="105"/>
      <c r="AD33" s="106" t="str">
        <f t="shared" si="25"/>
        <v/>
      </c>
      <c r="AE33" s="107"/>
      <c r="AF33" s="105"/>
      <c r="AG33" s="105"/>
      <c r="AH33" s="108" t="str">
        <f t="shared" si="26"/>
        <v/>
      </c>
      <c r="AI33" s="121">
        <v>362000</v>
      </c>
      <c r="AJ33" s="105">
        <v>362000</v>
      </c>
      <c r="AK33" s="105">
        <v>362000</v>
      </c>
      <c r="AL33" s="106">
        <f t="shared" si="27"/>
        <v>1086000</v>
      </c>
      <c r="AM33" s="107">
        <v>362000</v>
      </c>
      <c r="AN33" s="105">
        <v>362000</v>
      </c>
      <c r="AO33" s="105">
        <v>362000</v>
      </c>
      <c r="AP33" s="104">
        <f t="shared" si="28"/>
        <v>1086000</v>
      </c>
      <c r="AQ33" s="122">
        <f t="shared" si="29"/>
        <v>2172000</v>
      </c>
      <c r="AR33" s="123">
        <f t="shared" si="30"/>
        <v>0</v>
      </c>
      <c r="AS33" s="124">
        <f t="shared" si="31"/>
        <v>8688000</v>
      </c>
      <c r="AT33" s="217" t="s">
        <v>4</v>
      </c>
      <c r="AU33" s="218"/>
      <c r="AV33" s="198" t="s">
        <v>216</v>
      </c>
    </row>
    <row r="34" spans="1:48" s="66" customFormat="1" ht="36" customHeight="1" x14ac:dyDescent="0.15">
      <c r="A34" s="87">
        <f t="shared" si="9"/>
        <v>11</v>
      </c>
      <c r="B34" s="88" t="s">
        <v>6</v>
      </c>
      <c r="C34" s="89" t="str">
        <f t="shared" si="18"/>
        <v>新規</v>
      </c>
      <c r="D34" s="267">
        <v>202500004</v>
      </c>
      <c r="E34" s="132" t="s">
        <v>194</v>
      </c>
      <c r="F34" s="130">
        <f t="shared" si="19"/>
        <v>99999</v>
      </c>
      <c r="G34" s="92" t="str">
        <f t="shared" si="20"/>
        <v>日本学術振興大学</v>
      </c>
      <c r="H34" s="93" t="s">
        <v>196</v>
      </c>
      <c r="I34" s="94" t="s">
        <v>197</v>
      </c>
      <c r="J34" s="95" t="s">
        <v>72</v>
      </c>
      <c r="K34" s="96" cm="1">
        <f t="array" ref="K34">_xlfn.IFS(B34&lt;&gt;"雇用","",J34="PD",362000,J34="RPD",362000,J34="CPD",446000)</f>
        <v>362000</v>
      </c>
      <c r="L34" s="97">
        <v>45748</v>
      </c>
      <c r="M34" s="97">
        <v>46843</v>
      </c>
      <c r="N34" s="63">
        <f t="shared" si="21"/>
        <v>36</v>
      </c>
      <c r="O34" s="97">
        <v>45808</v>
      </c>
      <c r="P34" s="98">
        <v>45748</v>
      </c>
      <c r="Q34" s="99">
        <v>45808</v>
      </c>
      <c r="R34" s="100">
        <f t="shared" si="22"/>
        <v>2</v>
      </c>
      <c r="S34" s="101">
        <v>2</v>
      </c>
      <c r="T34" s="102">
        <v>0</v>
      </c>
      <c r="U34" s="103" cm="1">
        <f t="array" ref="U34">IF(J34&lt;&gt;"",IF(B34="雇用",_xlfn.IFS(J34="PD",K34*36,J34="RPD",K34*36,J34="CPD",362000*6+446000*54),""),"")</f>
        <v>13032000</v>
      </c>
      <c r="V34" s="104">
        <f t="shared" si="23"/>
        <v>0</v>
      </c>
      <c r="W34" s="105">
        <v>0</v>
      </c>
      <c r="X34" s="105">
        <v>0</v>
      </c>
      <c r="Y34" s="105">
        <v>4344000</v>
      </c>
      <c r="Z34" s="106">
        <f t="shared" si="24"/>
        <v>8688000</v>
      </c>
      <c r="AA34" s="107">
        <v>362000</v>
      </c>
      <c r="AB34" s="105">
        <v>362000</v>
      </c>
      <c r="AC34" s="105">
        <v>362000</v>
      </c>
      <c r="AD34" s="106">
        <f t="shared" si="25"/>
        <v>1086000</v>
      </c>
      <c r="AE34" s="107">
        <v>362000</v>
      </c>
      <c r="AF34" s="105">
        <v>362000</v>
      </c>
      <c r="AG34" s="105">
        <v>0</v>
      </c>
      <c r="AH34" s="108">
        <f t="shared" si="26"/>
        <v>724000</v>
      </c>
      <c r="AI34" s="121">
        <v>0</v>
      </c>
      <c r="AJ34" s="105">
        <v>0</v>
      </c>
      <c r="AK34" s="105">
        <v>0</v>
      </c>
      <c r="AL34" s="106">
        <f t="shared" si="27"/>
        <v>0</v>
      </c>
      <c r="AM34" s="107">
        <v>0</v>
      </c>
      <c r="AN34" s="105">
        <v>0</v>
      </c>
      <c r="AO34" s="105">
        <v>0</v>
      </c>
      <c r="AP34" s="104">
        <f t="shared" si="28"/>
        <v>0</v>
      </c>
      <c r="AQ34" s="122">
        <f t="shared" si="29"/>
        <v>1810000</v>
      </c>
      <c r="AR34" s="123">
        <f t="shared" si="30"/>
        <v>2534000</v>
      </c>
      <c r="AS34" s="124" t="str">
        <f t="shared" si="31"/>
        <v/>
      </c>
      <c r="AT34" s="217" t="s">
        <v>125</v>
      </c>
      <c r="AU34" s="218"/>
      <c r="AV34" s="198" t="s">
        <v>214</v>
      </c>
    </row>
    <row r="35" spans="1:48" s="66" customFormat="1" ht="36" customHeight="1" x14ac:dyDescent="0.15">
      <c r="A35" s="87">
        <f t="shared" si="9"/>
        <v>12</v>
      </c>
      <c r="B35" s="88" t="s">
        <v>6</v>
      </c>
      <c r="C35" s="89" t="str">
        <f t="shared" si="18"/>
        <v>新規</v>
      </c>
      <c r="D35" s="267">
        <v>202500005</v>
      </c>
      <c r="E35" s="132" t="s">
        <v>195</v>
      </c>
      <c r="F35" s="130">
        <f t="shared" si="19"/>
        <v>99999</v>
      </c>
      <c r="G35" s="92" t="str">
        <f t="shared" si="20"/>
        <v>日本学術振興大学</v>
      </c>
      <c r="H35" s="93" t="s">
        <v>198</v>
      </c>
      <c r="I35" s="94" t="s">
        <v>207</v>
      </c>
      <c r="J35" s="95" t="s">
        <v>72</v>
      </c>
      <c r="K35" s="96" cm="1">
        <f t="array" ref="K35">_xlfn.IFS(B35&lt;&gt;"雇用","",J35="PD",362000,J35="RPD",362000,J35="CPD",446000)</f>
        <v>362000</v>
      </c>
      <c r="L35" s="97">
        <v>45748</v>
      </c>
      <c r="M35" s="97">
        <v>46843</v>
      </c>
      <c r="N35" s="63">
        <f t="shared" si="21"/>
        <v>36</v>
      </c>
      <c r="O35" s="97">
        <v>46843</v>
      </c>
      <c r="P35" s="98">
        <v>45748</v>
      </c>
      <c r="Q35" s="99">
        <v>46843</v>
      </c>
      <c r="R35" s="100">
        <f t="shared" si="22"/>
        <v>36</v>
      </c>
      <c r="S35" s="101">
        <v>12</v>
      </c>
      <c r="T35" s="102">
        <v>24</v>
      </c>
      <c r="U35" s="103" cm="1">
        <f t="array" ref="U35">IF(J35&lt;&gt;"",IF(B35="雇用",_xlfn.IFS(J35="PD",K35*36,J35="RPD",K35*36,J35="CPD",362000*6+446000*54),""),"")</f>
        <v>13032000</v>
      </c>
      <c r="V35" s="104">
        <f t="shared" si="23"/>
        <v>0</v>
      </c>
      <c r="W35" s="105">
        <v>0</v>
      </c>
      <c r="X35" s="105">
        <v>0</v>
      </c>
      <c r="Y35" s="105">
        <v>4344000</v>
      </c>
      <c r="Z35" s="106">
        <f t="shared" si="24"/>
        <v>8688000</v>
      </c>
      <c r="AA35" s="107">
        <v>362000</v>
      </c>
      <c r="AB35" s="105">
        <v>362000</v>
      </c>
      <c r="AC35" s="105">
        <v>362000</v>
      </c>
      <c r="AD35" s="106">
        <f t="shared" si="25"/>
        <v>1086000</v>
      </c>
      <c r="AE35" s="107">
        <v>362000</v>
      </c>
      <c r="AF35" s="105">
        <v>362000</v>
      </c>
      <c r="AG35" s="105">
        <v>362000</v>
      </c>
      <c r="AH35" s="108">
        <f t="shared" si="26"/>
        <v>1086000</v>
      </c>
      <c r="AI35" s="121">
        <v>0</v>
      </c>
      <c r="AJ35" s="105">
        <v>0</v>
      </c>
      <c r="AK35" s="105">
        <v>0</v>
      </c>
      <c r="AL35" s="106">
        <f t="shared" si="27"/>
        <v>0</v>
      </c>
      <c r="AM35" s="107">
        <v>0</v>
      </c>
      <c r="AN35" s="105">
        <v>0</v>
      </c>
      <c r="AO35" s="105">
        <v>0</v>
      </c>
      <c r="AP35" s="104">
        <f t="shared" si="28"/>
        <v>0</v>
      </c>
      <c r="AQ35" s="122">
        <f t="shared" si="29"/>
        <v>2172000</v>
      </c>
      <c r="AR35" s="123">
        <f t="shared" si="30"/>
        <v>2172000</v>
      </c>
      <c r="AS35" s="124">
        <f t="shared" si="31"/>
        <v>10860000</v>
      </c>
      <c r="AT35" s="217" t="s">
        <v>202</v>
      </c>
      <c r="AU35" s="218"/>
      <c r="AV35" s="198" t="s">
        <v>225</v>
      </c>
    </row>
    <row r="36" spans="1:48" s="66" customFormat="1" ht="36" customHeight="1" x14ac:dyDescent="0.15">
      <c r="A36" s="87">
        <f t="shared" si="9"/>
        <v>13</v>
      </c>
      <c r="B36" s="88" t="s">
        <v>6</v>
      </c>
      <c r="C36" s="89" t="str">
        <f>IF(D36&lt;&gt;"",IF(LEFT(D36,4)*1=$C$1,"新規",IF(LEFT(D36,4)*1&lt;$C$1,"継続","")),"")</f>
        <v>新規</v>
      </c>
      <c r="D36" s="267">
        <v>202540001</v>
      </c>
      <c r="E36" s="132" t="s">
        <v>193</v>
      </c>
      <c r="F36" s="130">
        <f>IF(D36&lt;&gt;"",$C$8,"")</f>
        <v>99999</v>
      </c>
      <c r="G36" s="92" t="str">
        <f>IF(D36&lt;&gt;"",$E$8,"")</f>
        <v>日本学術振興大学</v>
      </c>
      <c r="H36" s="93" t="s">
        <v>200</v>
      </c>
      <c r="I36" s="94" t="s">
        <v>209</v>
      </c>
      <c r="J36" s="95" t="s">
        <v>208</v>
      </c>
      <c r="K36" s="96" cm="1">
        <f t="array" ref="K36">_xlfn.IFS(B36&lt;&gt;"雇用","",J36="PD",362000,J36="RPD",362000,J36="CPD",446000)</f>
        <v>362000</v>
      </c>
      <c r="L36" s="97">
        <v>45839</v>
      </c>
      <c r="M36" s="97">
        <v>46934</v>
      </c>
      <c r="N36" s="63">
        <f>IF(B36="雇用",IF(OR(J36="PD",J36="RPD"),36,60),"")</f>
        <v>36</v>
      </c>
      <c r="O36" s="97">
        <v>46934</v>
      </c>
      <c r="P36" s="98">
        <v>45839</v>
      </c>
      <c r="Q36" s="99">
        <v>46934</v>
      </c>
      <c r="R36" s="100">
        <f>IFERROR(IF(P36&lt;&gt;"",DATEDIF(P36,Q36,"m")+1,""),"")</f>
        <v>36</v>
      </c>
      <c r="S36" s="101">
        <v>9</v>
      </c>
      <c r="T36" s="102">
        <v>27</v>
      </c>
      <c r="U36" s="103" cm="1">
        <f t="array" ref="U36">IF(J36&lt;&gt;"",IF(B36="雇用",_xlfn.IFS(J36="PD",K36*36,J36="RPD",K36*36,J36="CPD",362000*6+446000*54),""),"")</f>
        <v>13032000</v>
      </c>
      <c r="V36" s="104">
        <f>IF(B36="雇用",SUM(W36:X36),"")</f>
        <v>0</v>
      </c>
      <c r="W36" s="105">
        <v>0</v>
      </c>
      <c r="X36" s="105">
        <v>0</v>
      </c>
      <c r="Y36" s="105">
        <v>3258000</v>
      </c>
      <c r="Z36" s="106">
        <f>IFERROR(U36-(V36+Y36),"")</f>
        <v>9774000</v>
      </c>
      <c r="AA36" s="107"/>
      <c r="AB36" s="105"/>
      <c r="AC36" s="105"/>
      <c r="AD36" s="106" t="str">
        <f>IF(AND(AA36="",AB36="",AC36=""),"",SUM(AA36:AC36))</f>
        <v/>
      </c>
      <c r="AE36" s="107">
        <v>362000</v>
      </c>
      <c r="AF36" s="105">
        <v>362000</v>
      </c>
      <c r="AG36" s="105">
        <v>362000</v>
      </c>
      <c r="AH36" s="108">
        <f>IF(AND(AE36="",AF36="",AG36=""),"",SUM(AE36:AG36))</f>
        <v>1086000</v>
      </c>
      <c r="AI36" s="121">
        <v>362000</v>
      </c>
      <c r="AJ36" s="105">
        <v>362000</v>
      </c>
      <c r="AK36" s="105">
        <v>362000</v>
      </c>
      <c r="AL36" s="106">
        <f>IF(AND(AI36="",AJ36="",AK36=""),"",SUM(AI36:AK36))</f>
        <v>1086000</v>
      </c>
      <c r="AM36" s="107">
        <v>362000</v>
      </c>
      <c r="AN36" s="105">
        <v>362000</v>
      </c>
      <c r="AO36" s="105">
        <v>362000</v>
      </c>
      <c r="AP36" s="104">
        <f>IF(AND(AM36="",AN36="",AO36=""),"",SUM(AM36:AO36))</f>
        <v>1086000</v>
      </c>
      <c r="AQ36" s="122">
        <f>IF(B36="雇用",IF(AND($AD$20="実績額",AD36&lt;&gt;""),AD36,0)+IF(AND($AH$20="実績額",AH36&lt;&gt;""),AH36,0)+IF(AND($AL$20="実績額",AL36&lt;&gt;""),AL36,0)+IF(AND($AP$20="実績額",AP36&lt;&gt;""),AP36,0),"")</f>
        <v>3258000</v>
      </c>
      <c r="AR36" s="123">
        <f>IFERROR(Y36-AQ36,"")</f>
        <v>0</v>
      </c>
      <c r="AS36" s="124">
        <f>IFERROR(IF(OR(AT36="採用終了",AT36="機関変更（転出）",AT36="採用内定辞退"), "", Z36+AR36),"")</f>
        <v>9774000</v>
      </c>
      <c r="AT36" s="217" t="s">
        <v>4</v>
      </c>
      <c r="AU36" s="218"/>
      <c r="AV36" s="198"/>
    </row>
    <row r="37" spans="1:48" s="66" customFormat="1" ht="36" customHeight="1" x14ac:dyDescent="0.15">
      <c r="A37" s="87">
        <f t="shared" si="9"/>
        <v>14</v>
      </c>
      <c r="B37" s="88" t="s">
        <v>6</v>
      </c>
      <c r="C37" s="89" t="str">
        <f t="shared" ref="C37:C43" si="32">IF(D37&lt;&gt;"",IF(LEFT(D37,4)*1=$C$1,"新規",IF(LEFT(D37,4)*1&lt;$C$1,"継続","")),"")</f>
        <v>新規</v>
      </c>
      <c r="D37" s="267">
        <v>202500002</v>
      </c>
      <c r="E37" s="132" t="s">
        <v>203</v>
      </c>
      <c r="F37" s="130">
        <f t="shared" ref="F37:F43" si="33">IF(D37&lt;&gt;"",$C$8,"")</f>
        <v>99999</v>
      </c>
      <c r="G37" s="92" t="str">
        <f t="shared" ref="G37:G43" si="34">IF(D37&lt;&gt;"",$E$8,"")</f>
        <v>日本学術振興大学</v>
      </c>
      <c r="H37" s="93" t="s">
        <v>200</v>
      </c>
      <c r="I37" s="94" t="s">
        <v>201</v>
      </c>
      <c r="J37" s="95" t="s">
        <v>5</v>
      </c>
      <c r="K37" s="96" cm="1">
        <f t="array" ref="K37">_xlfn.IFS(B37&lt;&gt;"雇用","",J37="PD",362000,J37="RPD",362000,J37="CPD",446000)</f>
        <v>362000</v>
      </c>
      <c r="L37" s="97">
        <v>45931</v>
      </c>
      <c r="M37" s="97">
        <v>47026</v>
      </c>
      <c r="N37" s="63">
        <f t="shared" ref="N37:N43" si="35">IF(B37="雇用",IF(OR(J37="PD",J37="RPD"),36,60),"")</f>
        <v>36</v>
      </c>
      <c r="O37" s="97">
        <v>47026</v>
      </c>
      <c r="P37" s="98">
        <v>45931</v>
      </c>
      <c r="Q37" s="99">
        <v>47026</v>
      </c>
      <c r="R37" s="100">
        <f t="shared" ref="R37:R43" si="36">IFERROR(IF(P37&lt;&gt;"",DATEDIF(P37,Q37,"m")+1,""),"")</f>
        <v>36</v>
      </c>
      <c r="S37" s="101">
        <v>6</v>
      </c>
      <c r="T37" s="102">
        <v>30</v>
      </c>
      <c r="U37" s="103" cm="1">
        <f t="array" ref="U37">IF(J37&lt;&gt;"",IF(B37="雇用",_xlfn.IFS(J37="PD",K37*36,J37="RPD",K37*36,J37="CPD",362000*6+446000*54),""),"")</f>
        <v>13032000</v>
      </c>
      <c r="V37" s="104">
        <f t="shared" ref="V37:V43" si="37">IF(B37="雇用",SUM(W37:X37),"")</f>
        <v>0</v>
      </c>
      <c r="W37" s="105">
        <v>0</v>
      </c>
      <c r="X37" s="105">
        <v>0</v>
      </c>
      <c r="Y37" s="105">
        <v>2172000</v>
      </c>
      <c r="Z37" s="106">
        <f t="shared" ref="Z37:Z43" si="38">IFERROR(U37-(V37+Y37),"")</f>
        <v>10860000</v>
      </c>
      <c r="AA37" s="107"/>
      <c r="AB37" s="105"/>
      <c r="AC37" s="105"/>
      <c r="AD37" s="106" t="str">
        <f t="shared" ref="AD37:AD43" si="39">IF(AND(AA37="",AB37="",AC37=""),"",SUM(AA37:AC37))</f>
        <v/>
      </c>
      <c r="AE37" s="107"/>
      <c r="AF37" s="105"/>
      <c r="AG37" s="105"/>
      <c r="AH37" s="108" t="str">
        <f t="shared" ref="AH37:AH43" si="40">IF(AND(AE37="",AF37="",AG37=""),"",SUM(AE37:AG37))</f>
        <v/>
      </c>
      <c r="AI37" s="121">
        <v>0</v>
      </c>
      <c r="AJ37" s="105">
        <v>0</v>
      </c>
      <c r="AK37" s="105">
        <v>0</v>
      </c>
      <c r="AL37" s="106">
        <f t="shared" ref="AL37:AL43" si="41">IF(AND(AI37="",AJ37="",AK37=""),"",SUM(AI37:AK37))</f>
        <v>0</v>
      </c>
      <c r="AM37" s="107">
        <v>0</v>
      </c>
      <c r="AN37" s="105">
        <v>0</v>
      </c>
      <c r="AO37" s="105">
        <v>0</v>
      </c>
      <c r="AP37" s="104">
        <f t="shared" ref="AP37:AP43" si="42">IF(AND(AM37="",AN37="",AO37=""),"",SUM(AM37:AO37))</f>
        <v>0</v>
      </c>
      <c r="AQ37" s="122">
        <f t="shared" ref="AQ37:AQ43" si="43">IF(B37="雇用",IF(AND($AD$20="実績額",AD37&lt;&gt;""),AD37,0)+IF(AND($AH$20="実績額",AH37&lt;&gt;""),AH37,0)+IF(AND($AL$20="実績額",AL37&lt;&gt;""),AL37,0)+IF(AND($AP$20="実績額",AP37&lt;&gt;""),AP37,0),"")</f>
        <v>0</v>
      </c>
      <c r="AR37" s="123">
        <f t="shared" ref="AR37:AR43" si="44">IFERROR(Y37-AQ37,"")</f>
        <v>2172000</v>
      </c>
      <c r="AS37" s="124" t="str">
        <f t="shared" ref="AS37:AS43" si="45">IFERROR(IF(OR(AT37="採用終了",AT37="機関変更（転出）",AT37="採用内定辞退"), "", Z37+AR37),"")</f>
        <v/>
      </c>
      <c r="AT37" s="217" t="s">
        <v>215</v>
      </c>
      <c r="AU37" s="218"/>
      <c r="AV37" s="198" t="s">
        <v>175</v>
      </c>
    </row>
    <row r="38" spans="1:48" s="66" customFormat="1" ht="36" customHeight="1" x14ac:dyDescent="0.15">
      <c r="A38" s="87">
        <f t="shared" si="9"/>
        <v>15</v>
      </c>
      <c r="B38" s="88" t="s">
        <v>6</v>
      </c>
      <c r="C38" s="89" t="str">
        <f t="shared" si="32"/>
        <v>新規</v>
      </c>
      <c r="D38" s="267">
        <v>202500006</v>
      </c>
      <c r="E38" s="132" t="s">
        <v>212</v>
      </c>
      <c r="F38" s="130">
        <f t="shared" si="33"/>
        <v>99999</v>
      </c>
      <c r="G38" s="92" t="str">
        <f t="shared" si="34"/>
        <v>日本学術振興大学</v>
      </c>
      <c r="H38" s="93" t="s">
        <v>196</v>
      </c>
      <c r="I38" s="94" t="s">
        <v>213</v>
      </c>
      <c r="J38" s="95" t="s">
        <v>72</v>
      </c>
      <c r="K38" s="96" cm="1">
        <f t="array" ref="K38">_xlfn.IFS(B38&lt;&gt;"雇用","",J38="PD",362000,J38="RPD",362000,J38="CPD",446000)</f>
        <v>362000</v>
      </c>
      <c r="L38" s="97">
        <v>45748</v>
      </c>
      <c r="M38" s="97">
        <v>46843</v>
      </c>
      <c r="N38" s="63">
        <f t="shared" si="35"/>
        <v>36</v>
      </c>
      <c r="O38" s="97">
        <v>46053</v>
      </c>
      <c r="P38" s="98">
        <v>45931</v>
      </c>
      <c r="Q38" s="99">
        <v>46053</v>
      </c>
      <c r="R38" s="100">
        <f t="shared" si="36"/>
        <v>4</v>
      </c>
      <c r="S38" s="101">
        <v>4</v>
      </c>
      <c r="T38" s="102">
        <v>0</v>
      </c>
      <c r="U38" s="103" cm="1">
        <f t="array" ref="U38">IF(J38&lt;&gt;"",IF(B38="雇用",_xlfn.IFS(J38="PD",K38*36,J38="RPD",K38*36,J38="CPD",362000*6+446000*54),""),"")</f>
        <v>13032000</v>
      </c>
      <c r="V38" s="104">
        <f t="shared" si="37"/>
        <v>2172000</v>
      </c>
      <c r="W38" s="105">
        <v>0</v>
      </c>
      <c r="X38" s="105">
        <v>2172000</v>
      </c>
      <c r="Y38" s="105">
        <v>2172000</v>
      </c>
      <c r="Z38" s="106">
        <f t="shared" si="38"/>
        <v>8688000</v>
      </c>
      <c r="AA38" s="107"/>
      <c r="AB38" s="105"/>
      <c r="AC38" s="105"/>
      <c r="AD38" s="106" t="str">
        <f t="shared" si="39"/>
        <v/>
      </c>
      <c r="AE38" s="107"/>
      <c r="AF38" s="105"/>
      <c r="AG38" s="105"/>
      <c r="AH38" s="108" t="str">
        <f t="shared" si="40"/>
        <v/>
      </c>
      <c r="AI38" s="121">
        <v>362000</v>
      </c>
      <c r="AJ38" s="105">
        <v>362000</v>
      </c>
      <c r="AK38" s="105">
        <v>362000</v>
      </c>
      <c r="AL38" s="106">
        <f t="shared" si="41"/>
        <v>1086000</v>
      </c>
      <c r="AM38" s="107">
        <v>362000</v>
      </c>
      <c r="AN38" s="105">
        <v>0</v>
      </c>
      <c r="AO38" s="105">
        <v>0</v>
      </c>
      <c r="AP38" s="104">
        <f t="shared" si="42"/>
        <v>362000</v>
      </c>
      <c r="AQ38" s="122">
        <f t="shared" si="43"/>
        <v>1448000</v>
      </c>
      <c r="AR38" s="123">
        <f t="shared" si="44"/>
        <v>724000</v>
      </c>
      <c r="AS38" s="124">
        <f t="shared" si="45"/>
        <v>9412000</v>
      </c>
      <c r="AT38" s="217" t="s">
        <v>56</v>
      </c>
      <c r="AU38" s="218" t="s">
        <v>3</v>
      </c>
      <c r="AV38" s="198" t="s">
        <v>226</v>
      </c>
    </row>
    <row r="39" spans="1:48" s="66" customFormat="1" ht="36" customHeight="1" x14ac:dyDescent="0.15">
      <c r="A39" s="87">
        <f t="shared" si="9"/>
        <v>16</v>
      </c>
      <c r="B39" s="88"/>
      <c r="C39" s="89" t="str">
        <f t="shared" si="32"/>
        <v/>
      </c>
      <c r="D39" s="267"/>
      <c r="E39" s="132"/>
      <c r="F39" s="130" t="str">
        <f t="shared" si="33"/>
        <v/>
      </c>
      <c r="G39" s="92" t="str">
        <f t="shared" si="34"/>
        <v/>
      </c>
      <c r="H39" s="93"/>
      <c r="I39" s="94"/>
      <c r="J39" s="95"/>
      <c r="K39" s="96" t="str" cm="1">
        <f t="array" ref="K39">_xlfn.IFS(B39&lt;&gt;"雇用","",J39="PD",362000,J39="RPD",362000,J39="CPD",446000)</f>
        <v/>
      </c>
      <c r="L39" s="97"/>
      <c r="M39" s="97"/>
      <c r="N39" s="63" t="str">
        <f t="shared" si="35"/>
        <v/>
      </c>
      <c r="O39" s="97"/>
      <c r="P39" s="98"/>
      <c r="Q39" s="99"/>
      <c r="R39" s="100" t="str">
        <f t="shared" si="36"/>
        <v/>
      </c>
      <c r="S39" s="101"/>
      <c r="T39" s="102"/>
      <c r="U39" s="103" t="str" cm="1">
        <f t="array" ref="U39">IF(J39&lt;&gt;"",IF(B39="雇用",_xlfn.IFS(J39="PD",K39*36,J39="RPD",K39*36,J39="CPD",362000*6+446000*54),""),"")</f>
        <v/>
      </c>
      <c r="V39" s="104" t="str">
        <f t="shared" si="37"/>
        <v/>
      </c>
      <c r="W39" s="105"/>
      <c r="X39" s="105"/>
      <c r="Y39" s="105"/>
      <c r="Z39" s="106" t="str">
        <f t="shared" si="38"/>
        <v/>
      </c>
      <c r="AA39" s="107"/>
      <c r="AB39" s="105"/>
      <c r="AC39" s="105"/>
      <c r="AD39" s="106" t="str">
        <f t="shared" si="39"/>
        <v/>
      </c>
      <c r="AE39" s="107"/>
      <c r="AF39" s="105"/>
      <c r="AG39" s="105"/>
      <c r="AH39" s="108" t="str">
        <f t="shared" si="40"/>
        <v/>
      </c>
      <c r="AI39" s="121"/>
      <c r="AJ39" s="105"/>
      <c r="AK39" s="105"/>
      <c r="AL39" s="106" t="str">
        <f t="shared" si="41"/>
        <v/>
      </c>
      <c r="AM39" s="107"/>
      <c r="AN39" s="105"/>
      <c r="AO39" s="105"/>
      <c r="AP39" s="104" t="str">
        <f t="shared" si="42"/>
        <v/>
      </c>
      <c r="AQ39" s="122" t="str">
        <f t="shared" si="43"/>
        <v/>
      </c>
      <c r="AR39" s="123" t="str">
        <f t="shared" si="44"/>
        <v/>
      </c>
      <c r="AS39" s="124" t="str">
        <f t="shared" si="45"/>
        <v/>
      </c>
      <c r="AT39" s="217"/>
      <c r="AU39" s="218"/>
      <c r="AV39" s="198"/>
    </row>
    <row r="40" spans="1:48" s="66" customFormat="1" ht="36" customHeight="1" x14ac:dyDescent="0.15">
      <c r="A40" s="87">
        <f t="shared" si="9"/>
        <v>17</v>
      </c>
      <c r="B40" s="88"/>
      <c r="C40" s="89" t="str">
        <f t="shared" si="32"/>
        <v/>
      </c>
      <c r="D40" s="267"/>
      <c r="E40" s="132"/>
      <c r="F40" s="130" t="str">
        <f t="shared" si="33"/>
        <v/>
      </c>
      <c r="G40" s="92" t="str">
        <f t="shared" si="34"/>
        <v/>
      </c>
      <c r="H40" s="93"/>
      <c r="I40" s="94"/>
      <c r="J40" s="95"/>
      <c r="K40" s="96" t="str" cm="1">
        <f t="array" ref="K40">_xlfn.IFS(B40&lt;&gt;"雇用","",J40="PD",362000,J40="RPD",362000,J40="CPD",446000)</f>
        <v/>
      </c>
      <c r="L40" s="97"/>
      <c r="M40" s="97"/>
      <c r="N40" s="63" t="str">
        <f t="shared" si="35"/>
        <v/>
      </c>
      <c r="O40" s="97"/>
      <c r="P40" s="98"/>
      <c r="Q40" s="99"/>
      <c r="R40" s="100" t="str">
        <f t="shared" si="36"/>
        <v/>
      </c>
      <c r="S40" s="101"/>
      <c r="T40" s="102"/>
      <c r="U40" s="103" t="str" cm="1">
        <f t="array" ref="U40">IF(J40&lt;&gt;"",IF(B40="雇用",_xlfn.IFS(J40="PD",K40*36,J40="RPD",K40*36,J40="CPD",362000*6+446000*54),""),"")</f>
        <v/>
      </c>
      <c r="V40" s="104" t="str">
        <f t="shared" si="37"/>
        <v/>
      </c>
      <c r="W40" s="105"/>
      <c r="X40" s="105"/>
      <c r="Y40" s="105"/>
      <c r="Z40" s="106" t="str">
        <f t="shared" si="38"/>
        <v/>
      </c>
      <c r="AA40" s="107"/>
      <c r="AB40" s="105"/>
      <c r="AC40" s="105"/>
      <c r="AD40" s="106" t="str">
        <f t="shared" si="39"/>
        <v/>
      </c>
      <c r="AE40" s="107"/>
      <c r="AF40" s="105"/>
      <c r="AG40" s="105"/>
      <c r="AH40" s="108" t="str">
        <f t="shared" si="40"/>
        <v/>
      </c>
      <c r="AI40" s="121"/>
      <c r="AJ40" s="105"/>
      <c r="AK40" s="105"/>
      <c r="AL40" s="106" t="str">
        <f t="shared" si="41"/>
        <v/>
      </c>
      <c r="AM40" s="107"/>
      <c r="AN40" s="105"/>
      <c r="AO40" s="105"/>
      <c r="AP40" s="104" t="str">
        <f t="shared" si="42"/>
        <v/>
      </c>
      <c r="AQ40" s="122" t="str">
        <f t="shared" si="43"/>
        <v/>
      </c>
      <c r="AR40" s="123" t="str">
        <f t="shared" si="44"/>
        <v/>
      </c>
      <c r="AS40" s="124" t="str">
        <f t="shared" si="45"/>
        <v/>
      </c>
      <c r="AT40" s="217"/>
      <c r="AU40" s="218"/>
      <c r="AV40" s="198"/>
    </row>
    <row r="41" spans="1:48" s="66" customFormat="1" ht="36" customHeight="1" x14ac:dyDescent="0.15">
      <c r="A41" s="87">
        <f t="shared" si="9"/>
        <v>18</v>
      </c>
      <c r="B41" s="88"/>
      <c r="C41" s="89" t="str">
        <f t="shared" si="32"/>
        <v/>
      </c>
      <c r="D41" s="267"/>
      <c r="E41" s="132"/>
      <c r="F41" s="130" t="str">
        <f t="shared" si="33"/>
        <v/>
      </c>
      <c r="G41" s="92" t="str">
        <f t="shared" si="34"/>
        <v/>
      </c>
      <c r="H41" s="93"/>
      <c r="I41" s="94"/>
      <c r="J41" s="95"/>
      <c r="K41" s="96" t="str" cm="1">
        <f t="array" ref="K41">_xlfn.IFS(B41&lt;&gt;"雇用","",J41="PD",362000,J41="RPD",362000,J41="CPD",446000)</f>
        <v/>
      </c>
      <c r="L41" s="97"/>
      <c r="M41" s="97"/>
      <c r="N41" s="63" t="str">
        <f t="shared" si="35"/>
        <v/>
      </c>
      <c r="O41" s="97"/>
      <c r="P41" s="98"/>
      <c r="Q41" s="99"/>
      <c r="R41" s="100" t="str">
        <f t="shared" si="36"/>
        <v/>
      </c>
      <c r="S41" s="101"/>
      <c r="T41" s="102"/>
      <c r="U41" s="103" t="str" cm="1">
        <f t="array" ref="U41">IF(J41&lt;&gt;"",IF(B41="雇用",_xlfn.IFS(J41="PD",K41*36,J41="RPD",K41*36,J41="CPD",362000*6+446000*54),""),"")</f>
        <v/>
      </c>
      <c r="V41" s="104" t="str">
        <f t="shared" si="37"/>
        <v/>
      </c>
      <c r="W41" s="105"/>
      <c r="X41" s="105"/>
      <c r="Y41" s="105"/>
      <c r="Z41" s="106" t="str">
        <f t="shared" si="38"/>
        <v/>
      </c>
      <c r="AA41" s="107"/>
      <c r="AB41" s="105"/>
      <c r="AC41" s="105"/>
      <c r="AD41" s="106" t="str">
        <f t="shared" si="39"/>
        <v/>
      </c>
      <c r="AE41" s="107"/>
      <c r="AF41" s="105"/>
      <c r="AG41" s="105"/>
      <c r="AH41" s="108" t="str">
        <f t="shared" si="40"/>
        <v/>
      </c>
      <c r="AI41" s="121"/>
      <c r="AJ41" s="105"/>
      <c r="AK41" s="105"/>
      <c r="AL41" s="106" t="str">
        <f t="shared" si="41"/>
        <v/>
      </c>
      <c r="AM41" s="107"/>
      <c r="AN41" s="105"/>
      <c r="AO41" s="105"/>
      <c r="AP41" s="104" t="str">
        <f t="shared" si="42"/>
        <v/>
      </c>
      <c r="AQ41" s="122" t="str">
        <f t="shared" si="43"/>
        <v/>
      </c>
      <c r="AR41" s="123" t="str">
        <f t="shared" si="44"/>
        <v/>
      </c>
      <c r="AS41" s="124" t="str">
        <f t="shared" si="45"/>
        <v/>
      </c>
      <c r="AT41" s="217"/>
      <c r="AU41" s="218"/>
      <c r="AV41" s="198"/>
    </row>
    <row r="42" spans="1:48" s="66" customFormat="1" ht="36" customHeight="1" x14ac:dyDescent="0.15">
      <c r="A42" s="87">
        <f t="shared" si="9"/>
        <v>19</v>
      </c>
      <c r="B42" s="88"/>
      <c r="C42" s="89" t="str">
        <f t="shared" si="32"/>
        <v/>
      </c>
      <c r="D42" s="267"/>
      <c r="E42" s="132"/>
      <c r="F42" s="130" t="str">
        <f t="shared" si="33"/>
        <v/>
      </c>
      <c r="G42" s="92" t="str">
        <f t="shared" si="34"/>
        <v/>
      </c>
      <c r="H42" s="93"/>
      <c r="I42" s="94"/>
      <c r="J42" s="95"/>
      <c r="K42" s="96" t="str" cm="1">
        <f t="array" ref="K42">_xlfn.IFS(B42&lt;&gt;"雇用","",J42="PD",362000,J42="RPD",362000,J42="CPD",446000)</f>
        <v/>
      </c>
      <c r="L42" s="97"/>
      <c r="M42" s="97"/>
      <c r="N42" s="63" t="str">
        <f t="shared" si="35"/>
        <v/>
      </c>
      <c r="O42" s="97"/>
      <c r="P42" s="98"/>
      <c r="Q42" s="99"/>
      <c r="R42" s="100" t="str">
        <f t="shared" si="36"/>
        <v/>
      </c>
      <c r="S42" s="101"/>
      <c r="T42" s="102"/>
      <c r="U42" s="103" t="str" cm="1">
        <f t="array" ref="U42">IF(J42&lt;&gt;"",IF(B42="雇用",_xlfn.IFS(J42="PD",K42*36,J42="RPD",K42*36,J42="CPD",362000*6+446000*54),""),"")</f>
        <v/>
      </c>
      <c r="V42" s="104" t="str">
        <f t="shared" si="37"/>
        <v/>
      </c>
      <c r="W42" s="105"/>
      <c r="X42" s="105"/>
      <c r="Y42" s="105"/>
      <c r="Z42" s="106" t="str">
        <f t="shared" si="38"/>
        <v/>
      </c>
      <c r="AA42" s="107"/>
      <c r="AB42" s="105"/>
      <c r="AC42" s="105"/>
      <c r="AD42" s="106" t="str">
        <f t="shared" si="39"/>
        <v/>
      </c>
      <c r="AE42" s="107"/>
      <c r="AF42" s="105"/>
      <c r="AG42" s="105"/>
      <c r="AH42" s="108" t="str">
        <f t="shared" si="40"/>
        <v/>
      </c>
      <c r="AI42" s="121"/>
      <c r="AJ42" s="105"/>
      <c r="AK42" s="105"/>
      <c r="AL42" s="106" t="str">
        <f t="shared" si="41"/>
        <v/>
      </c>
      <c r="AM42" s="107"/>
      <c r="AN42" s="105"/>
      <c r="AO42" s="105"/>
      <c r="AP42" s="104" t="str">
        <f t="shared" si="42"/>
        <v/>
      </c>
      <c r="AQ42" s="122" t="str">
        <f t="shared" si="43"/>
        <v/>
      </c>
      <c r="AR42" s="123" t="str">
        <f t="shared" si="44"/>
        <v/>
      </c>
      <c r="AS42" s="124" t="str">
        <f t="shared" si="45"/>
        <v/>
      </c>
      <c r="AT42" s="217"/>
      <c r="AU42" s="218"/>
      <c r="AV42" s="198"/>
    </row>
    <row r="43" spans="1:48" s="66" customFormat="1" ht="36" customHeight="1" thickBot="1" x14ac:dyDescent="0.2">
      <c r="A43" s="87">
        <f>A42+1</f>
        <v>20</v>
      </c>
      <c r="B43" s="88"/>
      <c r="C43" s="89" t="str">
        <f t="shared" si="32"/>
        <v/>
      </c>
      <c r="D43" s="267"/>
      <c r="E43" s="134"/>
      <c r="F43" s="135" t="str">
        <f t="shared" si="33"/>
        <v/>
      </c>
      <c r="G43" s="92" t="str">
        <f t="shared" si="34"/>
        <v/>
      </c>
      <c r="H43" s="93"/>
      <c r="I43" s="136"/>
      <c r="J43" s="137"/>
      <c r="K43" s="96" t="str" cm="1">
        <f t="array" ref="K43">_xlfn.IFS(B43&lt;&gt;"雇用","",J43="PD",362000,J43="RPD",362000,J43="CPD",446000)</f>
        <v/>
      </c>
      <c r="L43" s="97"/>
      <c r="M43" s="97"/>
      <c r="N43" s="63" t="str">
        <f t="shared" si="35"/>
        <v/>
      </c>
      <c r="O43" s="97"/>
      <c r="P43" s="98"/>
      <c r="Q43" s="99"/>
      <c r="R43" s="100" t="str">
        <f t="shared" si="36"/>
        <v/>
      </c>
      <c r="S43" s="101"/>
      <c r="T43" s="102"/>
      <c r="U43" s="103" t="str" cm="1">
        <f t="array" ref="U43">IF(J43&lt;&gt;"",IF(B43="雇用",_xlfn.IFS(J43="PD",K43*36,J43="RPD",K43*36,J43="CPD",362000*6+446000*54),""),"")</f>
        <v/>
      </c>
      <c r="V43" s="104" t="str">
        <f t="shared" si="37"/>
        <v/>
      </c>
      <c r="W43" s="105"/>
      <c r="X43" s="105"/>
      <c r="Y43" s="105"/>
      <c r="Z43" s="106" t="str">
        <f t="shared" si="38"/>
        <v/>
      </c>
      <c r="AA43" s="107"/>
      <c r="AB43" s="105"/>
      <c r="AC43" s="105"/>
      <c r="AD43" s="138" t="str">
        <f t="shared" si="39"/>
        <v/>
      </c>
      <c r="AE43" s="107"/>
      <c r="AF43" s="105"/>
      <c r="AG43" s="105"/>
      <c r="AH43" s="108" t="str">
        <f t="shared" si="40"/>
        <v/>
      </c>
      <c r="AI43" s="139"/>
      <c r="AJ43" s="140"/>
      <c r="AK43" s="140"/>
      <c r="AL43" s="138" t="str">
        <f t="shared" si="41"/>
        <v/>
      </c>
      <c r="AM43" s="107"/>
      <c r="AN43" s="105"/>
      <c r="AO43" s="105"/>
      <c r="AP43" s="104" t="str">
        <f t="shared" si="42"/>
        <v/>
      </c>
      <c r="AQ43" s="122" t="str">
        <f t="shared" si="43"/>
        <v/>
      </c>
      <c r="AR43" s="123" t="str">
        <f t="shared" si="44"/>
        <v/>
      </c>
      <c r="AS43" s="124" t="str">
        <f t="shared" si="45"/>
        <v/>
      </c>
      <c r="AT43" s="217"/>
      <c r="AU43" s="218"/>
      <c r="AV43" s="198"/>
    </row>
    <row r="44" spans="1:48" s="66" customFormat="1" ht="36" customHeight="1" thickTop="1" thickBot="1" x14ac:dyDescent="0.2">
      <c r="A44" s="207"/>
      <c r="B44" s="141"/>
      <c r="C44" s="142"/>
      <c r="D44" s="143"/>
      <c r="E44" s="143"/>
      <c r="F44" s="143"/>
      <c r="G44" s="143"/>
      <c r="H44" s="143"/>
      <c r="I44" s="143"/>
      <c r="J44" s="144"/>
      <c r="K44" s="142"/>
      <c r="L44" s="142"/>
      <c r="M44" s="142"/>
      <c r="N44" s="142"/>
      <c r="O44" s="142"/>
      <c r="P44" s="145"/>
      <c r="Q44" s="145"/>
      <c r="R44" s="144"/>
      <c r="S44" s="144"/>
      <c r="T44" s="146"/>
      <c r="U44" s="147">
        <f t="shared" ref="U44:AS44" si="46">SUM(U24:U43)</f>
        <v>182640000</v>
      </c>
      <c r="V44" s="148">
        <f t="shared" si="46"/>
        <v>45676000</v>
      </c>
      <c r="W44" s="148">
        <f t="shared" si="46"/>
        <v>15204000</v>
      </c>
      <c r="X44" s="148">
        <f t="shared" si="46"/>
        <v>30472000</v>
      </c>
      <c r="Y44" s="149">
        <f t="shared" si="46"/>
        <v>45534000</v>
      </c>
      <c r="Z44" s="150">
        <f t="shared" si="46"/>
        <v>91430000</v>
      </c>
      <c r="AA44" s="148">
        <f t="shared" si="46"/>
        <v>2980000</v>
      </c>
      <c r="AB44" s="148">
        <f t="shared" si="46"/>
        <v>2799000</v>
      </c>
      <c r="AC44" s="149">
        <f t="shared" si="46"/>
        <v>2618000</v>
      </c>
      <c r="AD44" s="150">
        <f t="shared" si="46"/>
        <v>8397000</v>
      </c>
      <c r="AE44" s="148">
        <f t="shared" si="46"/>
        <v>2980000</v>
      </c>
      <c r="AF44" s="149">
        <f t="shared" si="46"/>
        <v>2980000</v>
      </c>
      <c r="AG44" s="149">
        <f t="shared" si="46"/>
        <v>2618000</v>
      </c>
      <c r="AH44" s="151">
        <f t="shared" si="46"/>
        <v>8578000</v>
      </c>
      <c r="AI44" s="147">
        <f t="shared" si="46"/>
        <v>2980000</v>
      </c>
      <c r="AJ44" s="149">
        <f t="shared" si="46"/>
        <v>3342000</v>
      </c>
      <c r="AK44" s="149">
        <f t="shared" si="46"/>
        <v>3342000</v>
      </c>
      <c r="AL44" s="150">
        <f t="shared" si="46"/>
        <v>9664000</v>
      </c>
      <c r="AM44" s="148">
        <f t="shared" si="46"/>
        <v>3342000</v>
      </c>
      <c r="AN44" s="149">
        <f t="shared" si="46"/>
        <v>2980000</v>
      </c>
      <c r="AO44" s="149">
        <f t="shared" si="46"/>
        <v>2980000</v>
      </c>
      <c r="AP44" s="150">
        <f t="shared" si="46"/>
        <v>9302000</v>
      </c>
      <c r="AQ44" s="152">
        <f t="shared" si="46"/>
        <v>35941000</v>
      </c>
      <c r="AR44" s="149">
        <f t="shared" si="46"/>
        <v>9593000</v>
      </c>
      <c r="AS44" s="149">
        <f t="shared" si="46"/>
        <v>76769000</v>
      </c>
      <c r="AT44" s="219"/>
      <c r="AU44" s="220"/>
      <c r="AV44" s="153"/>
    </row>
    <row r="45" spans="1:48" ht="36" customHeight="1" x14ac:dyDescent="0.15"/>
    <row r="46" spans="1:48" ht="36" customHeight="1" x14ac:dyDescent="0.15">
      <c r="AD46" s="66"/>
    </row>
  </sheetData>
  <sheetProtection sheet="1" formatCells="0" formatColumns="0" formatRows="0" insertRows="0" selectLockedCells="1" autoFilter="0" pivotTables="0"/>
  <mergeCells count="62">
    <mergeCell ref="AT19:AU19"/>
    <mergeCell ref="S12:S13"/>
    <mergeCell ref="G8:I8"/>
    <mergeCell ref="K8:L8"/>
    <mergeCell ref="G9:I9"/>
    <mergeCell ref="K9:L9"/>
    <mergeCell ref="R9:R10"/>
    <mergeCell ref="S9:S10"/>
    <mergeCell ref="G10:I10"/>
    <mergeCell ref="K10:L10"/>
    <mergeCell ref="G11:I11"/>
    <mergeCell ref="K11:L11"/>
    <mergeCell ref="G12:I12"/>
    <mergeCell ref="K12:L12"/>
    <mergeCell ref="R12:R13"/>
    <mergeCell ref="U19:Z19"/>
    <mergeCell ref="B13:C13"/>
    <mergeCell ref="G13:I13"/>
    <mergeCell ref="K13:L13"/>
    <mergeCell ref="M13:P13"/>
    <mergeCell ref="B14:C14"/>
    <mergeCell ref="G20:G22"/>
    <mergeCell ref="S15:S16"/>
    <mergeCell ref="F18:I18"/>
    <mergeCell ref="D19:E19"/>
    <mergeCell ref="F19:I19"/>
    <mergeCell ref="J19:K19"/>
    <mergeCell ref="L19:O19"/>
    <mergeCell ref="P19:T19"/>
    <mergeCell ref="R15:R16"/>
    <mergeCell ref="M20:M21"/>
    <mergeCell ref="Q20:Q21"/>
    <mergeCell ref="R20:T20"/>
    <mergeCell ref="B20:B22"/>
    <mergeCell ref="C20:C22"/>
    <mergeCell ref="D20:D22"/>
    <mergeCell ref="E20:E22"/>
    <mergeCell ref="F20:F22"/>
    <mergeCell ref="AA19:AP19"/>
    <mergeCell ref="AQ19:AS19"/>
    <mergeCell ref="H20:H22"/>
    <mergeCell ref="I20:I22"/>
    <mergeCell ref="J20:J22"/>
    <mergeCell ref="K20:K21"/>
    <mergeCell ref="L20:L21"/>
    <mergeCell ref="AI20:AK20"/>
    <mergeCell ref="AM20:AO20"/>
    <mergeCell ref="AQ20:AQ21"/>
    <mergeCell ref="AR20:AR21"/>
    <mergeCell ref="N20:N21"/>
    <mergeCell ref="O20:O21"/>
    <mergeCell ref="P20:P21"/>
    <mergeCell ref="U20:Z20"/>
    <mergeCell ref="V21:X21"/>
    <mergeCell ref="Y21:Y22"/>
    <mergeCell ref="Z21:Z22"/>
    <mergeCell ref="AA20:AC20"/>
    <mergeCell ref="AE20:AG20"/>
    <mergeCell ref="AV21:AV22"/>
    <mergeCell ref="AS20:AS21"/>
    <mergeCell ref="AT20:AT22"/>
    <mergeCell ref="AU20:AU22"/>
  </mergeCells>
  <phoneticPr fontId="2"/>
  <conditionalFormatting sqref="AT24:AT43">
    <cfRule type="expression" dxfId="8" priority="3">
      <formula>AND(D24&lt;&gt;"",AT24="")</formula>
    </cfRule>
  </conditionalFormatting>
  <conditionalFormatting sqref="P24:P43">
    <cfRule type="expression" dxfId="7" priority="1">
      <formula>P24&lt;L24</formula>
    </cfRule>
  </conditionalFormatting>
  <conditionalFormatting sqref="Q24:Q43">
    <cfRule type="expression" dxfId="6" priority="2">
      <formula>O24&lt;Q24</formula>
    </cfRule>
  </conditionalFormatting>
  <conditionalFormatting sqref="B24:AV43">
    <cfRule type="expression" dxfId="5" priority="48">
      <formula>$AU24&lt;&gt;""</formula>
    </cfRule>
    <cfRule type="expression" dxfId="4" priority="49">
      <formula>$B24="フェローシップ型"</formula>
    </cfRule>
    <cfRule type="expression" dxfId="3" priority="50">
      <formula>$AT24="採用内定辞退"</formula>
    </cfRule>
    <cfRule type="expression" dxfId="2" priority="51">
      <formula>$AT24="採用終了"</formula>
    </cfRule>
    <cfRule type="expression" dxfId="1" priority="52">
      <formula>AND($B24="雇用",$J24="RPD")</formula>
    </cfRule>
    <cfRule type="expression" dxfId="0" priority="53">
      <formula>AND($B24="雇用",$J24="CPD")</formula>
    </cfRule>
  </conditionalFormatting>
  <dataValidations count="13">
    <dataValidation imeMode="off" allowBlank="1" showInputMessage="1" showErrorMessage="1" sqref="E9 E13:E14 R9:R10 F12:F13 U11:X11 M8:O11 R12:S13 R15:S16 T10:X10 T12:X12 T16:X16 AQ14 T14:X14 AQ16 R24:AS43 N24:N43 K24:K43" xr:uid="{7FB3D11F-A65B-4E5B-9512-DB184F90AC3C}"/>
    <dataValidation imeMode="off" allowBlank="1" showInputMessage="1" showErrorMessage="1" prompt="初期設定では交付申請額が表示されます。もし交付申請額と交付決定額に差がある場合には修正し、正しい交付決定額を記入してください。" sqref="S9:S10" xr:uid="{024F3C52-E338-4210-8CEC-1877CE5D5A27}"/>
    <dataValidation imeMode="hiragana" allowBlank="1" showInputMessage="1" showErrorMessage="1" sqref="E8 M13 E24:E43 H24:I43 AV24:AV43" xr:uid="{F5F943EC-0BC7-4CD3-A488-56F1587B443F}"/>
    <dataValidation type="list" allowBlank="1" showInputMessage="1" showErrorMessage="1" sqref="E10" xr:uid="{230CA1B3-B02E-46BF-B6F7-8722CE7D8EF1}">
      <formula1>"【様式１】交付申請書　提出時,【様式３】第１四半期雇用支援金概算払請求書　提出時,【様式３】第２四半期雇用支援金概算払請求書　提出時,【様式３】第３四半期雇用支援金概算払請求書　提出時,【様式３】第４四半期雇用支援金概算払請求書　提出時,【様式４】変更交付申請書　提出時,【様式７】実施状況報告書　提出時,【様式８】実績報告書　提出時,【様式９】交付内容変更届　提出時"</formula1>
    </dataValidation>
    <dataValidation type="list" allowBlank="1" showInputMessage="1" showErrorMessage="1" sqref="AD20 AH20 AL20 AP20" xr:uid="{79004ECF-3B04-41DE-93A9-89CC016AF030}">
      <formula1>"必要見込額,実績額"</formula1>
    </dataValidation>
    <dataValidation type="whole" imeMode="off" allowBlank="1" showInputMessage="1" showErrorMessage="1" sqref="C8" xr:uid="{824AF762-9426-4A89-BECC-0158460A16B4}">
      <formula1>10000</formula1>
      <formula2>99999</formula2>
    </dataValidation>
    <dataValidation type="date" imeMode="off" operator="greaterThanOrEqual" allowBlank="1" showInputMessage="1" showErrorMessage="1" sqref="M24:M43 O24:Q43" xr:uid="{5BB5C06C-65A4-4A93-BD50-3E3CAB05B7FB}">
      <formula1>43831</formula1>
    </dataValidation>
    <dataValidation type="list" allowBlank="1" showInputMessage="1" showErrorMessage="1" sqref="B24:B43" xr:uid="{033EFFBD-6B74-4795-8113-37E14514C4BC}">
      <formula1>"雇用,フェローシップ型"</formula1>
    </dataValidation>
    <dataValidation type="date" imeMode="off" operator="greaterThanOrEqual" allowBlank="1" showInputMessage="1" showErrorMessage="1" promptTitle="入力時注意" sqref="L24:M43" xr:uid="{FE79B845-B42C-4DD6-A034-CBF4C06141FD}">
      <formula1>40179</formula1>
    </dataValidation>
    <dataValidation type="list" allowBlank="1" showInputMessage="1" showErrorMessage="1" prompt="採用資格を選択してください" sqref="J24:J43" xr:uid="{18363134-92EB-4ADC-9E86-48283302CFE9}">
      <formula1>"PD,RPD,CPD"</formula1>
    </dataValidation>
    <dataValidation type="whole" imeMode="off" allowBlank="1" showInputMessage="1" showErrorMessage="1" error="特別研究員-PD等の年度受付番号（9桁）を入力してください。" sqref="D24:D43" xr:uid="{97C24D92-9D8F-4C35-AA5D-D8E93E0A8252}">
      <formula1>200000000</formula1>
      <formula2>300000000</formula2>
    </dataValidation>
    <dataValidation type="list" allowBlank="1" showInputMessage="1" showErrorMessage="1" sqref="AT24:AT43" xr:uid="{EE555EE7-BADF-4F40-8DDE-1B1403ACBC0F}">
      <formula1>$AT$7:$AT$12</formula1>
    </dataValidation>
    <dataValidation type="list" allowBlank="1" showInputMessage="1" showErrorMessage="1" sqref="AU24:AU43" xr:uid="{91B8B562-F38B-4314-9884-F3E2756772B0}">
      <formula1>"有"</formula1>
    </dataValidation>
  </dataValidations>
  <printOptions horizontalCentered="1"/>
  <pageMargins left="3.937007874015748E-2" right="3.937007874015748E-2" top="0.55118110236220474" bottom="0.55118110236220474" header="0.31496062992125984" footer="0.31496062992125984"/>
  <pageSetup paperSize="8" scale="22" fitToHeight="0" orientation="landscape" cellComments="asDisplayed" r:id="rId1"/>
  <headerFooter alignWithMargins="0">
    <oddHeader xml:space="preserve">&amp;R
</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（入力用様式）【別紙】雇用対象者リスト_令和7年度</vt:lpstr>
      <vt:lpstr>（作成要領①）交付申請書提出時</vt:lpstr>
      <vt:lpstr>（作成要領②）概算払請求書提出時</vt:lpstr>
      <vt:lpstr>（作成要領③）実績報告書提出時</vt:lpstr>
      <vt:lpstr>'（作成要領①）交付申請書提出時'!Print_Area</vt:lpstr>
      <vt:lpstr>'（作成要領②）概算払請求書提出時'!Print_Area</vt:lpstr>
      <vt:lpstr>'（作成要領③）実績報告書提出時'!Print_Area</vt:lpstr>
      <vt:lpstr>'（入力用様式）【別紙】雇用対象者リスト_令和7年度'!Print_Area</vt:lpstr>
      <vt:lpstr>'（作成要領①）交付申請書提出時'!Print_Titles</vt:lpstr>
      <vt:lpstr>'（作成要領②）概算払請求書提出時'!Print_Titles</vt:lpstr>
      <vt:lpstr>'（作成要領③）実績報告書提出時'!Print_Titles</vt:lpstr>
      <vt:lpstr>'（入力用様式）【別紙】雇用対象者リスト_令和7年度'!Print_Titles</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2025-01-08T07:50:06Z</cp:lastPrinted>
  <dcterms:created xsi:type="dcterms:W3CDTF">2024-11-14T02:21:51Z</dcterms:created>
  <dcterms:modified xsi:type="dcterms:W3CDTF">2025-01-14T00:55:27Z</dcterms:modified>
</cp:coreProperties>
</file>