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245研究者養成課限定\04雇用第１・２係\1_雇用制度全般\04_事務処理説明書\R6年度事務処理\05_雇用対象者リスト修正\20240216_浄書版\"/>
    </mc:Choice>
  </mc:AlternateContent>
  <xr:revisionPtr revIDLastSave="0" documentId="13_ncr:1_{6B86CC44-0B97-4D2E-9A62-9A3A2E2F6FA0}" xr6:coauthVersionLast="47" xr6:coauthVersionMax="47" xr10:uidLastSave="{00000000-0000-0000-0000-000000000000}"/>
  <bookViews>
    <workbookView xWindow="28680" yWindow="-120" windowWidth="29040" windowHeight="15840" xr2:uid="{A7A64D19-FCCE-410F-B6AE-26D6276CD24A}"/>
  </bookViews>
  <sheets>
    <sheet name="（作成要領）【別紙】雇用対象者リスト_令和6年度" sheetId="5" r:id="rId1"/>
    <sheet name="（入力用様式）【別紙】雇用対象者リスト_令和6年度" sheetId="4" r:id="rId2"/>
  </sheets>
  <definedNames>
    <definedName name="_xlnm.Print_Area" localSheetId="0">'（作成要領）【別紙】雇用対象者リスト_令和6年度'!$A$1:$AZ$58</definedName>
    <definedName name="_xlnm.Print_Area" localSheetId="1">'（入力用様式）【別紙】雇用対象者リスト_令和6年度'!$A$1:$AZ$44</definedName>
    <definedName name="_xlnm.Print_Titles" localSheetId="0">'（作成要領）【別紙】雇用対象者リスト_令和6年度'!$17:$19</definedName>
    <definedName name="_xlnm.Print_Titles" localSheetId="1">'（入力用様式）【別紙】雇用対象者リスト_令和6年度'!$17:$19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23" i="4" l="1"/>
  <c r="G23" i="4"/>
  <c r="AS28" i="5"/>
  <c r="W11" i="5" l="1" a="1"/>
  <c r="W11" i="5" s="1"/>
  <c r="AL34" i="5"/>
  <c r="R10" i="5"/>
  <c r="M33" i="5"/>
  <c r="V28" i="5"/>
  <c r="R28" i="5"/>
  <c r="K26" i="5" a="1"/>
  <c r="K26" i="5" s="1"/>
  <c r="U26" i="5" s="1" a="1"/>
  <c r="U26" i="5" s="1"/>
  <c r="M26" i="5"/>
  <c r="F26" i="5"/>
  <c r="G26" i="5"/>
  <c r="V22" i="5"/>
  <c r="R22" i="5"/>
  <c r="AO42" i="5" l="1"/>
  <c r="AN42" i="5"/>
  <c r="AM42" i="5"/>
  <c r="AK42" i="5"/>
  <c r="AJ42" i="5"/>
  <c r="AI42" i="5"/>
  <c r="AG42" i="5"/>
  <c r="AF42" i="5"/>
  <c r="AE42" i="5"/>
  <c r="AC42" i="5"/>
  <c r="AB42" i="5"/>
  <c r="AA42" i="5"/>
  <c r="Y42" i="5"/>
  <c r="X42" i="5"/>
  <c r="W42" i="5"/>
  <c r="AQ41" i="5"/>
  <c r="AR41" i="5" s="1"/>
  <c r="AP41" i="5"/>
  <c r="AL41" i="5"/>
  <c r="AH41" i="5"/>
  <c r="AD41" i="5"/>
  <c r="V41" i="5"/>
  <c r="U41" i="5" a="1"/>
  <c r="U41" i="5" s="1"/>
  <c r="Z41" i="5" s="1"/>
  <c r="AS41" i="5" s="1"/>
  <c r="R41" i="5"/>
  <c r="M41" i="5"/>
  <c r="K41" i="5" a="1"/>
  <c r="K41" i="5" s="1"/>
  <c r="G41" i="5"/>
  <c r="F41" i="5"/>
  <c r="C41" i="5"/>
  <c r="AQ40" i="5"/>
  <c r="AR40" i="5" s="1"/>
  <c r="AP40" i="5"/>
  <c r="AL40" i="5"/>
  <c r="AH40" i="5"/>
  <c r="AD40" i="5"/>
  <c r="V40" i="5"/>
  <c r="U40" i="5" a="1"/>
  <c r="U40" i="5" s="1"/>
  <c r="R40" i="5"/>
  <c r="M40" i="5"/>
  <c r="K40" i="5" a="1"/>
  <c r="K40" i="5" s="1"/>
  <c r="G40" i="5"/>
  <c r="F40" i="5"/>
  <c r="C40" i="5"/>
  <c r="AQ39" i="5"/>
  <c r="AR39" i="5" s="1"/>
  <c r="AP39" i="5"/>
  <c r="AL39" i="5"/>
  <c r="AH39" i="5"/>
  <c r="AD39" i="5"/>
  <c r="V39" i="5"/>
  <c r="U39" i="5" a="1"/>
  <c r="U39" i="5" s="1"/>
  <c r="Z39" i="5" s="1"/>
  <c r="AS39" i="5" s="1"/>
  <c r="R39" i="5"/>
  <c r="M39" i="5"/>
  <c r="K39" i="5" a="1"/>
  <c r="K39" i="5" s="1"/>
  <c r="G39" i="5"/>
  <c r="F39" i="5"/>
  <c r="C39" i="5"/>
  <c r="AQ38" i="5"/>
  <c r="AR38" i="5" s="1"/>
  <c r="AP38" i="5"/>
  <c r="AL38" i="5"/>
  <c r="AH38" i="5"/>
  <c r="AD38" i="5"/>
  <c r="V38" i="5"/>
  <c r="U38" i="5" a="1"/>
  <c r="U38" i="5" s="1"/>
  <c r="R38" i="5"/>
  <c r="M38" i="5"/>
  <c r="K38" i="5" a="1"/>
  <c r="K38" i="5" s="1"/>
  <c r="G38" i="5"/>
  <c r="F38" i="5"/>
  <c r="C38" i="5"/>
  <c r="AQ37" i="5"/>
  <c r="AR37" i="5" s="1"/>
  <c r="AP37" i="5"/>
  <c r="AL37" i="5"/>
  <c r="AH37" i="5"/>
  <c r="AD37" i="5"/>
  <c r="V37" i="5"/>
  <c r="U37" i="5" a="1"/>
  <c r="U37" i="5" s="1"/>
  <c r="Z37" i="5" s="1"/>
  <c r="AS37" i="5" s="1"/>
  <c r="R37" i="5"/>
  <c r="M37" i="5"/>
  <c r="K37" i="5" a="1"/>
  <c r="K37" i="5" s="1"/>
  <c r="G37" i="5"/>
  <c r="F37" i="5"/>
  <c r="C37" i="5"/>
  <c r="AQ36" i="5"/>
  <c r="AR36" i="5" s="1"/>
  <c r="AP36" i="5"/>
  <c r="AL36" i="5"/>
  <c r="AH36" i="5"/>
  <c r="AD36" i="5"/>
  <c r="V36" i="5"/>
  <c r="U36" i="5" a="1"/>
  <c r="U36" i="5" s="1"/>
  <c r="R36" i="5"/>
  <c r="M36" i="5"/>
  <c r="K36" i="5" a="1"/>
  <c r="K36" i="5" s="1"/>
  <c r="G36" i="5"/>
  <c r="F36" i="5"/>
  <c r="C36" i="5"/>
  <c r="AQ35" i="5"/>
  <c r="AR35" i="5" s="1"/>
  <c r="AP35" i="5"/>
  <c r="AL35" i="5"/>
  <c r="AH35" i="5"/>
  <c r="AD35" i="5"/>
  <c r="V35" i="5"/>
  <c r="U35" i="5" a="1"/>
  <c r="U35" i="5" s="1"/>
  <c r="R35" i="5"/>
  <c r="M35" i="5"/>
  <c r="K35" i="5" a="1"/>
  <c r="K35" i="5" s="1"/>
  <c r="G35" i="5"/>
  <c r="F35" i="5"/>
  <c r="C35" i="5"/>
  <c r="AP34" i="5"/>
  <c r="AH34" i="5"/>
  <c r="AD34" i="5"/>
  <c r="V34" i="5"/>
  <c r="R34" i="5"/>
  <c r="M34" i="5"/>
  <c r="K34" i="5" a="1"/>
  <c r="K34" i="5" s="1"/>
  <c r="U34" i="5" s="1" a="1"/>
  <c r="U34" i="5" s="1"/>
  <c r="G34" i="5"/>
  <c r="F34" i="5"/>
  <c r="AP33" i="5"/>
  <c r="AL33" i="5"/>
  <c r="AH33" i="5"/>
  <c r="AD33" i="5"/>
  <c r="V33" i="5"/>
  <c r="R33" i="5"/>
  <c r="K33" i="5" a="1"/>
  <c r="K33" i="5" s="1"/>
  <c r="U33" i="5" s="1" a="1"/>
  <c r="U33" i="5" s="1"/>
  <c r="G33" i="5"/>
  <c r="F33" i="5"/>
  <c r="AP32" i="5"/>
  <c r="AL32" i="5"/>
  <c r="AH32" i="5"/>
  <c r="AD32" i="5"/>
  <c r="AQ32" i="5" s="1"/>
  <c r="AR32" i="5" s="1"/>
  <c r="V32" i="5"/>
  <c r="R32" i="5"/>
  <c r="M32" i="5"/>
  <c r="K32" i="5" a="1"/>
  <c r="K32" i="5" s="1"/>
  <c r="U32" i="5" s="1" a="1"/>
  <c r="U32" i="5" s="1"/>
  <c r="G32" i="5"/>
  <c r="F32" i="5"/>
  <c r="AP31" i="5"/>
  <c r="AL31" i="5"/>
  <c r="AH31" i="5"/>
  <c r="AD31" i="5"/>
  <c r="V31" i="5"/>
  <c r="R31" i="5"/>
  <c r="M31" i="5"/>
  <c r="K31" i="5" a="1"/>
  <c r="K31" i="5" s="1"/>
  <c r="U31" i="5" s="1" a="1"/>
  <c r="U31" i="5" s="1"/>
  <c r="G31" i="5"/>
  <c r="F31" i="5"/>
  <c r="AP30" i="5"/>
  <c r="AL30" i="5"/>
  <c r="AH30" i="5"/>
  <c r="AD30" i="5"/>
  <c r="V30" i="5"/>
  <c r="R30" i="5"/>
  <c r="M30" i="5"/>
  <c r="K30" i="5" a="1"/>
  <c r="K30" i="5" s="1"/>
  <c r="U30" i="5" s="1" a="1"/>
  <c r="U30" i="5" s="1"/>
  <c r="G30" i="5"/>
  <c r="F30" i="5"/>
  <c r="AP29" i="5"/>
  <c r="AL29" i="5"/>
  <c r="AH29" i="5"/>
  <c r="AD29" i="5"/>
  <c r="AQ29" i="5" s="1"/>
  <c r="AR29" i="5" s="1"/>
  <c r="V29" i="5"/>
  <c r="R29" i="5"/>
  <c r="M29" i="5"/>
  <c r="K29" i="5" a="1"/>
  <c r="K29" i="5" s="1"/>
  <c r="U29" i="5" s="1" a="1"/>
  <c r="U29" i="5" s="1"/>
  <c r="G29" i="5"/>
  <c r="F29" i="5"/>
  <c r="AP28" i="5"/>
  <c r="AL28" i="5"/>
  <c r="AH28" i="5"/>
  <c r="AD28" i="5"/>
  <c r="M28" i="5"/>
  <c r="K28" i="5" a="1"/>
  <c r="K28" i="5" s="1"/>
  <c r="U28" i="5" s="1" a="1"/>
  <c r="U28" i="5" s="1"/>
  <c r="G28" i="5"/>
  <c r="F28" i="5"/>
  <c r="AP27" i="5"/>
  <c r="AL27" i="5"/>
  <c r="AH27" i="5"/>
  <c r="AD27" i="5"/>
  <c r="V27" i="5"/>
  <c r="R27" i="5"/>
  <c r="M27" i="5"/>
  <c r="K27" i="5" a="1"/>
  <c r="K27" i="5" s="1"/>
  <c r="U27" i="5" s="1" a="1"/>
  <c r="U27" i="5" s="1"/>
  <c r="G27" i="5"/>
  <c r="F27" i="5"/>
  <c r="AP25" i="5"/>
  <c r="AL25" i="5"/>
  <c r="AH25" i="5"/>
  <c r="AD25" i="5"/>
  <c r="V25" i="5"/>
  <c r="R25" i="5"/>
  <c r="M25" i="5"/>
  <c r="K25" i="5" a="1"/>
  <c r="K25" i="5" s="1"/>
  <c r="U25" i="5" s="1" a="1"/>
  <c r="U25" i="5" s="1"/>
  <c r="G25" i="5"/>
  <c r="F25" i="5"/>
  <c r="AP24" i="5"/>
  <c r="AL24" i="5"/>
  <c r="AH24" i="5"/>
  <c r="AD24" i="5"/>
  <c r="V24" i="5"/>
  <c r="R24" i="5"/>
  <c r="M24" i="5"/>
  <c r="K24" i="5"/>
  <c r="U24" i="5" s="1" a="1"/>
  <c r="U24" i="5" s="1"/>
  <c r="K24" i="5" a="1"/>
  <c r="G24" i="5"/>
  <c r="F24" i="5"/>
  <c r="AP23" i="5"/>
  <c r="AL23" i="5"/>
  <c r="AH23" i="5"/>
  <c r="AD23" i="5"/>
  <c r="V23" i="5"/>
  <c r="R23" i="5"/>
  <c r="M23" i="5"/>
  <c r="K23" i="5" a="1"/>
  <c r="K23" i="5" s="1"/>
  <c r="U23" i="5" s="1" a="1"/>
  <c r="U23" i="5" s="1"/>
  <c r="G23" i="5"/>
  <c r="F23" i="5"/>
  <c r="A23" i="5"/>
  <c r="A24" i="5" s="1"/>
  <c r="A25" i="5" s="1"/>
  <c r="A26" i="5" s="1"/>
  <c r="A27" i="5" s="1"/>
  <c r="A28" i="5" s="1"/>
  <c r="A29" i="5" s="1"/>
  <c r="A30" i="5" s="1"/>
  <c r="A31" i="5" s="1"/>
  <c r="A32" i="5" s="1"/>
  <c r="A33" i="5" s="1"/>
  <c r="A34" i="5" s="1"/>
  <c r="A35" i="5" s="1"/>
  <c r="A36" i="5" s="1"/>
  <c r="A37" i="5" s="1"/>
  <c r="A38" i="5" s="1"/>
  <c r="A39" i="5" s="1"/>
  <c r="A40" i="5" s="1"/>
  <c r="A41" i="5" s="1"/>
  <c r="AP22" i="5"/>
  <c r="AL22" i="5"/>
  <c r="AH22" i="5"/>
  <c r="AD22" i="5"/>
  <c r="AD42" i="5" s="1"/>
  <c r="M22" i="5"/>
  <c r="K22" i="5" a="1"/>
  <c r="K22" i="5" s="1"/>
  <c r="U22" i="5" s="1" a="1"/>
  <c r="U22" i="5" s="1"/>
  <c r="G22" i="5"/>
  <c r="F22" i="5"/>
  <c r="AP20" i="5"/>
  <c r="AO20" i="5"/>
  <c r="AN20" i="5"/>
  <c r="AM20" i="5"/>
  <c r="AL20" i="5"/>
  <c r="AK20" i="5"/>
  <c r="AJ20" i="5"/>
  <c r="AI20" i="5"/>
  <c r="AH20" i="5"/>
  <c r="AG20" i="5"/>
  <c r="AF20" i="5"/>
  <c r="AE20" i="5"/>
  <c r="AD20" i="5"/>
  <c r="AC20" i="5"/>
  <c r="AB20" i="5"/>
  <c r="AA20" i="5"/>
  <c r="P14" i="5"/>
  <c r="D14" i="5"/>
  <c r="D13" i="5"/>
  <c r="AO12" i="5"/>
  <c r="AN12" i="5"/>
  <c r="AM12" i="5"/>
  <c r="AK12" i="5"/>
  <c r="AJ12" i="5"/>
  <c r="AI12" i="5"/>
  <c r="AG12" i="5"/>
  <c r="AF12" i="5"/>
  <c r="AE12" i="5"/>
  <c r="AC12" i="5"/>
  <c r="AB12" i="5"/>
  <c r="AA12" i="5"/>
  <c r="V12" i="5"/>
  <c r="V14" i="5" s="1"/>
  <c r="U12" i="5"/>
  <c r="U14" i="5" s="1"/>
  <c r="T12" i="5"/>
  <c r="T14" i="5" s="1"/>
  <c r="L11" i="5"/>
  <c r="L12" i="5" s="1"/>
  <c r="AO10" i="5"/>
  <c r="AN10" i="5"/>
  <c r="AM10" i="5"/>
  <c r="AK10" i="5"/>
  <c r="AJ10" i="5"/>
  <c r="AI10" i="5"/>
  <c r="AG10" i="5"/>
  <c r="AF10" i="5"/>
  <c r="AE10" i="5"/>
  <c r="AC10" i="5"/>
  <c r="AB10" i="5"/>
  <c r="AA10" i="5"/>
  <c r="AO9" i="5"/>
  <c r="AN9" i="5"/>
  <c r="AM9" i="5"/>
  <c r="AK9" i="5"/>
  <c r="AJ9" i="5"/>
  <c r="AI9" i="5"/>
  <c r="AG9" i="5"/>
  <c r="AF9" i="5"/>
  <c r="AE9" i="5"/>
  <c r="AC9" i="5"/>
  <c r="AB9" i="5"/>
  <c r="AA9" i="5"/>
  <c r="Q9" i="5"/>
  <c r="W9" i="5" s="1"/>
  <c r="C1" i="5"/>
  <c r="D14" i="4"/>
  <c r="D13" i="4"/>
  <c r="AB12" i="4"/>
  <c r="AC12" i="4"/>
  <c r="AE12" i="4"/>
  <c r="AF12" i="4"/>
  <c r="AG12" i="4"/>
  <c r="AI12" i="4"/>
  <c r="AJ12" i="4"/>
  <c r="AK12" i="4"/>
  <c r="AM12" i="4"/>
  <c r="AN12" i="4"/>
  <c r="AO12" i="4"/>
  <c r="AA12" i="4"/>
  <c r="AB10" i="4"/>
  <c r="AC10" i="4"/>
  <c r="AE10" i="4"/>
  <c r="AF10" i="4"/>
  <c r="AG10" i="4"/>
  <c r="AI10" i="4"/>
  <c r="AJ10" i="4"/>
  <c r="AK10" i="4"/>
  <c r="AM10" i="4"/>
  <c r="AN10" i="4"/>
  <c r="AO10" i="4"/>
  <c r="AA10" i="4"/>
  <c r="AO9" i="4"/>
  <c r="AO11" i="4" s="1"/>
  <c r="AB9" i="4"/>
  <c r="AC9" i="4"/>
  <c r="AE9" i="4"/>
  <c r="AF9" i="4"/>
  <c r="AG9" i="4"/>
  <c r="AI9" i="4"/>
  <c r="AJ9" i="4"/>
  <c r="AK9" i="4"/>
  <c r="AM9" i="4"/>
  <c r="AN9" i="4"/>
  <c r="AA9" i="4"/>
  <c r="AA11" i="4" s="1"/>
  <c r="AO42" i="4"/>
  <c r="AN42" i="4"/>
  <c r="AM42" i="4"/>
  <c r="AK42" i="4"/>
  <c r="AJ42" i="4"/>
  <c r="AI42" i="4"/>
  <c r="AG42" i="4"/>
  <c r="AF42" i="4"/>
  <c r="AE42" i="4"/>
  <c r="AC42" i="4"/>
  <c r="AB42" i="4"/>
  <c r="AA42" i="4"/>
  <c r="Y42" i="4"/>
  <c r="X42" i="4"/>
  <c r="W42" i="4"/>
  <c r="AQ41" i="4"/>
  <c r="AR41" i="4" s="1"/>
  <c r="AP41" i="4"/>
  <c r="AL41" i="4"/>
  <c r="AH41" i="4"/>
  <c r="AD41" i="4"/>
  <c r="V41" i="4"/>
  <c r="U41" i="4" a="1"/>
  <c r="U41" i="4" s="1"/>
  <c r="Z41" i="4" s="1"/>
  <c r="AS41" i="4" s="1"/>
  <c r="R41" i="4"/>
  <c r="M41" i="4"/>
  <c r="K41" i="4"/>
  <c r="K41" i="4" a="1"/>
  <c r="G41" i="4"/>
  <c r="F41" i="4"/>
  <c r="C41" i="4"/>
  <c r="AQ40" i="4"/>
  <c r="AR40" i="4" s="1"/>
  <c r="AP40" i="4"/>
  <c r="AL40" i="4"/>
  <c r="AH40" i="4"/>
  <c r="AD40" i="4"/>
  <c r="V40" i="4"/>
  <c r="U40" i="4" a="1"/>
  <c r="U40" i="4" s="1"/>
  <c r="R40" i="4"/>
  <c r="M40" i="4"/>
  <c r="K40" i="4" a="1"/>
  <c r="K40" i="4" s="1"/>
  <c r="G40" i="4"/>
  <c r="F40" i="4"/>
  <c r="C40" i="4"/>
  <c r="AQ39" i="4"/>
  <c r="AR39" i="4" s="1"/>
  <c r="AP39" i="4"/>
  <c r="AL39" i="4"/>
  <c r="AH39" i="4"/>
  <c r="AD39" i="4"/>
  <c r="V39" i="4"/>
  <c r="U39" i="4" a="1"/>
  <c r="U39" i="4" s="1"/>
  <c r="R39" i="4"/>
  <c r="M39" i="4"/>
  <c r="K39" i="4" a="1"/>
  <c r="K39" i="4" s="1"/>
  <c r="G39" i="4"/>
  <c r="F39" i="4"/>
  <c r="C39" i="4"/>
  <c r="AQ38" i="4"/>
  <c r="AR38" i="4" s="1"/>
  <c r="AP38" i="4"/>
  <c r="AL38" i="4"/>
  <c r="AH38" i="4"/>
  <c r="AD38" i="4"/>
  <c r="V38" i="4"/>
  <c r="U38" i="4" a="1"/>
  <c r="U38" i="4" s="1"/>
  <c r="R38" i="4"/>
  <c r="M38" i="4"/>
  <c r="K38" i="4" a="1"/>
  <c r="K38" i="4" s="1"/>
  <c r="G38" i="4"/>
  <c r="F38" i="4"/>
  <c r="C38" i="4"/>
  <c r="AQ37" i="4"/>
  <c r="AR37" i="4" s="1"/>
  <c r="AP37" i="4"/>
  <c r="AL37" i="4"/>
  <c r="AH37" i="4"/>
  <c r="AD37" i="4"/>
  <c r="V37" i="4"/>
  <c r="U37" i="4" a="1"/>
  <c r="U37" i="4" s="1"/>
  <c r="Z37" i="4" s="1"/>
  <c r="AS37" i="4" s="1"/>
  <c r="R37" i="4"/>
  <c r="M37" i="4"/>
  <c r="K37" i="4"/>
  <c r="K37" i="4" a="1"/>
  <c r="G37" i="4"/>
  <c r="F37" i="4"/>
  <c r="C37" i="4"/>
  <c r="AQ36" i="4"/>
  <c r="AR36" i="4" s="1"/>
  <c r="AP36" i="4"/>
  <c r="AL36" i="4"/>
  <c r="AH36" i="4"/>
  <c r="AD36" i="4"/>
  <c r="V36" i="4"/>
  <c r="U36" i="4" a="1"/>
  <c r="U36" i="4" s="1"/>
  <c r="R36" i="4"/>
  <c r="M36" i="4"/>
  <c r="K36" i="4" a="1"/>
  <c r="K36" i="4" s="1"/>
  <c r="G36" i="4"/>
  <c r="F36" i="4"/>
  <c r="C36" i="4"/>
  <c r="AQ35" i="4"/>
  <c r="AR35" i="4" s="1"/>
  <c r="AP35" i="4"/>
  <c r="AL35" i="4"/>
  <c r="AH35" i="4"/>
  <c r="AD35" i="4"/>
  <c r="V35" i="4"/>
  <c r="U35" i="4" a="1"/>
  <c r="U35" i="4" s="1"/>
  <c r="R35" i="4"/>
  <c r="M35" i="4"/>
  <c r="K35" i="4" a="1"/>
  <c r="K35" i="4" s="1"/>
  <c r="G35" i="4"/>
  <c r="F35" i="4"/>
  <c r="C35" i="4"/>
  <c r="AQ34" i="4"/>
  <c r="AR34" i="4" s="1"/>
  <c r="AP34" i="4"/>
  <c r="AL34" i="4"/>
  <c r="AH34" i="4"/>
  <c r="AD34" i="4"/>
  <c r="V34" i="4"/>
  <c r="U34" i="4" a="1"/>
  <c r="U34" i="4" s="1"/>
  <c r="R34" i="4"/>
  <c r="M34" i="4"/>
  <c r="K34" i="4" a="1"/>
  <c r="K34" i="4" s="1"/>
  <c r="G34" i="4"/>
  <c r="F34" i="4"/>
  <c r="C34" i="4"/>
  <c r="AQ33" i="4"/>
  <c r="AR33" i="4" s="1"/>
  <c r="AP33" i="4"/>
  <c r="AL33" i="4"/>
  <c r="AH33" i="4"/>
  <c r="AD33" i="4"/>
  <c r="V33" i="4"/>
  <c r="U33" i="4" a="1"/>
  <c r="U33" i="4" s="1"/>
  <c r="Z33" i="4" s="1"/>
  <c r="AS33" i="4" s="1"/>
  <c r="R33" i="4"/>
  <c r="M33" i="4"/>
  <c r="K33" i="4"/>
  <c r="K33" i="4" a="1"/>
  <c r="G33" i="4"/>
  <c r="F33" i="4"/>
  <c r="C33" i="4"/>
  <c r="AQ32" i="4"/>
  <c r="AR32" i="4" s="1"/>
  <c r="AP32" i="4"/>
  <c r="AL32" i="4"/>
  <c r="AH32" i="4"/>
  <c r="AD32" i="4"/>
  <c r="V32" i="4"/>
  <c r="U32" i="4" a="1"/>
  <c r="U32" i="4" s="1"/>
  <c r="R32" i="4"/>
  <c r="M32" i="4"/>
  <c r="K32" i="4" a="1"/>
  <c r="K32" i="4" s="1"/>
  <c r="G32" i="4"/>
  <c r="F32" i="4"/>
  <c r="C32" i="4"/>
  <c r="AQ31" i="4"/>
  <c r="AR31" i="4" s="1"/>
  <c r="AP31" i="4"/>
  <c r="AL31" i="4"/>
  <c r="AH31" i="4"/>
  <c r="AD31" i="4"/>
  <c r="V31" i="4"/>
  <c r="U31" i="4" a="1"/>
  <c r="U31" i="4" s="1"/>
  <c r="R31" i="4"/>
  <c r="M31" i="4"/>
  <c r="K31" i="4" a="1"/>
  <c r="K31" i="4" s="1"/>
  <c r="G31" i="4"/>
  <c r="F31" i="4"/>
  <c r="C31" i="4"/>
  <c r="AP30" i="4"/>
  <c r="AL30" i="4"/>
  <c r="AH30" i="4"/>
  <c r="AD30" i="4"/>
  <c r="V30" i="4"/>
  <c r="R30" i="4"/>
  <c r="M30" i="4"/>
  <c r="K30" i="4" a="1"/>
  <c r="K30" i="4" s="1"/>
  <c r="U30" i="4" s="1" a="1"/>
  <c r="U30" i="4" s="1"/>
  <c r="G30" i="4"/>
  <c r="F30" i="4"/>
  <c r="AP29" i="4"/>
  <c r="AL29" i="4"/>
  <c r="AH29" i="4"/>
  <c r="AD29" i="4"/>
  <c r="V29" i="4"/>
  <c r="R29" i="4"/>
  <c r="M29" i="4"/>
  <c r="K29" i="4" a="1"/>
  <c r="K29" i="4" s="1"/>
  <c r="U29" i="4" s="1" a="1"/>
  <c r="U29" i="4" s="1"/>
  <c r="G29" i="4"/>
  <c r="F29" i="4"/>
  <c r="AQ28" i="4"/>
  <c r="AR28" i="4" s="1"/>
  <c r="AP28" i="4"/>
  <c r="AL28" i="4"/>
  <c r="AH28" i="4"/>
  <c r="AD28" i="4"/>
  <c r="V28" i="4"/>
  <c r="R28" i="4"/>
  <c r="M28" i="4"/>
  <c r="K28" i="4" a="1"/>
  <c r="K28" i="4" s="1"/>
  <c r="U28" i="4" s="1" a="1"/>
  <c r="U28" i="4" s="1"/>
  <c r="Z28" i="4" s="1"/>
  <c r="G28" i="4"/>
  <c r="F28" i="4"/>
  <c r="C28" i="4"/>
  <c r="AP27" i="4"/>
  <c r="AL27" i="4"/>
  <c r="AH27" i="4"/>
  <c r="AD27" i="4"/>
  <c r="V27" i="4"/>
  <c r="R27" i="4"/>
  <c r="M27" i="4"/>
  <c r="K27" i="4" a="1"/>
  <c r="K27" i="4" s="1"/>
  <c r="U27" i="4" s="1" a="1"/>
  <c r="U27" i="4" s="1"/>
  <c r="Z27" i="4" s="1"/>
  <c r="G27" i="4"/>
  <c r="F27" i="4"/>
  <c r="AP26" i="4"/>
  <c r="AL26" i="4"/>
  <c r="AH26" i="4"/>
  <c r="AD26" i="4"/>
  <c r="V26" i="4"/>
  <c r="R26" i="4"/>
  <c r="M26" i="4"/>
  <c r="K26" i="4"/>
  <c r="U26" i="4" s="1" a="1"/>
  <c r="U26" i="4" s="1"/>
  <c r="K26" i="4" a="1"/>
  <c r="G26" i="4"/>
  <c r="F26" i="4"/>
  <c r="AP25" i="4"/>
  <c r="AL25" i="4"/>
  <c r="AH25" i="4"/>
  <c r="AD25" i="4"/>
  <c r="V25" i="4"/>
  <c r="R25" i="4"/>
  <c r="M25" i="4"/>
  <c r="K25" i="4" a="1"/>
  <c r="K25" i="4" s="1"/>
  <c r="U25" i="4" s="1" a="1"/>
  <c r="U25" i="4" s="1"/>
  <c r="G25" i="4"/>
  <c r="F25" i="4"/>
  <c r="AP24" i="4"/>
  <c r="AL24" i="4"/>
  <c r="AH24" i="4"/>
  <c r="AD24" i="4"/>
  <c r="V24" i="4"/>
  <c r="R24" i="4"/>
  <c r="M24" i="4"/>
  <c r="K24" i="4" a="1"/>
  <c r="K24" i="4" s="1"/>
  <c r="U24" i="4" s="1" a="1"/>
  <c r="U24" i="4" s="1"/>
  <c r="Z24" i="4" s="1"/>
  <c r="G24" i="4"/>
  <c r="F24" i="4"/>
  <c r="AP23" i="4"/>
  <c r="AL23" i="4"/>
  <c r="AH23" i="4"/>
  <c r="V23" i="4"/>
  <c r="R23" i="4"/>
  <c r="M23" i="4"/>
  <c r="K23" i="4" a="1"/>
  <c r="K23" i="4" s="1"/>
  <c r="U23" i="4" s="1" a="1"/>
  <c r="U23" i="4" s="1"/>
  <c r="Z23" i="4" s="1"/>
  <c r="F23" i="4"/>
  <c r="A23" i="4"/>
  <c r="A24" i="4" s="1"/>
  <c r="A25" i="4" s="1"/>
  <c r="A26" i="4" s="1"/>
  <c r="A27" i="4" s="1"/>
  <c r="A28" i="4" s="1"/>
  <c r="A29" i="4" s="1"/>
  <c r="A30" i="4" s="1"/>
  <c r="A31" i="4" s="1"/>
  <c r="A32" i="4" s="1"/>
  <c r="A33" i="4" s="1"/>
  <c r="A34" i="4" s="1"/>
  <c r="A35" i="4" s="1"/>
  <c r="A36" i="4" s="1"/>
  <c r="A37" i="4" s="1"/>
  <c r="A38" i="4" s="1"/>
  <c r="A39" i="4" s="1"/>
  <c r="A40" i="4" s="1"/>
  <c r="A41" i="4" s="1"/>
  <c r="AP22" i="4"/>
  <c r="AL22" i="4"/>
  <c r="AH22" i="4"/>
  <c r="AD22" i="4"/>
  <c r="V22" i="4"/>
  <c r="R22" i="4"/>
  <c r="M22" i="4"/>
  <c r="K22" i="4" a="1"/>
  <c r="K22" i="4" s="1"/>
  <c r="U22" i="4" s="1" a="1"/>
  <c r="U22" i="4" s="1"/>
  <c r="G22" i="4"/>
  <c r="F22" i="4"/>
  <c r="AP20" i="4"/>
  <c r="AO20" i="4"/>
  <c r="AN20" i="4"/>
  <c r="AM20" i="4"/>
  <c r="AL20" i="4"/>
  <c r="AK20" i="4"/>
  <c r="AJ20" i="4"/>
  <c r="AI20" i="4"/>
  <c r="AH20" i="4"/>
  <c r="AG20" i="4"/>
  <c r="AF20" i="4"/>
  <c r="AE20" i="4"/>
  <c r="AD20" i="4"/>
  <c r="AC20" i="4"/>
  <c r="AB20" i="4"/>
  <c r="AA20" i="4"/>
  <c r="P14" i="4"/>
  <c r="V12" i="4"/>
  <c r="V14" i="4" s="1"/>
  <c r="U12" i="4"/>
  <c r="U14" i="4" s="1"/>
  <c r="T12" i="4"/>
  <c r="T14" i="4" s="1"/>
  <c r="S12" i="4"/>
  <c r="S14" i="4" s="1"/>
  <c r="L11" i="4"/>
  <c r="L12" i="4" s="1"/>
  <c r="R10" i="4"/>
  <c r="Q9" i="4"/>
  <c r="C1" i="4"/>
  <c r="C30" i="4" s="1"/>
  <c r="C31" i="5" l="1"/>
  <c r="C26" i="5"/>
  <c r="AP42" i="5"/>
  <c r="Z29" i="5"/>
  <c r="C33" i="5"/>
  <c r="AQ34" i="5"/>
  <c r="AR34" i="5" s="1"/>
  <c r="AL42" i="5"/>
  <c r="C29" i="5"/>
  <c r="C32" i="5"/>
  <c r="C34" i="5"/>
  <c r="AQ33" i="5"/>
  <c r="AR33" i="5" s="1"/>
  <c r="AA11" i="5"/>
  <c r="AC11" i="5"/>
  <c r="AI11" i="5"/>
  <c r="AK11" i="5"/>
  <c r="AH42" i="5"/>
  <c r="AQ25" i="5"/>
  <c r="AR25" i="5" s="1"/>
  <c r="AQ27" i="5"/>
  <c r="AR27" i="5" s="1"/>
  <c r="Z28" i="5"/>
  <c r="Z30" i="5"/>
  <c r="Z32" i="5"/>
  <c r="Z34" i="5"/>
  <c r="AS34" i="5" s="1"/>
  <c r="AQ22" i="5"/>
  <c r="AR22" i="5" s="1"/>
  <c r="S12" i="5"/>
  <c r="S14" i="5" s="1"/>
  <c r="AQ28" i="5"/>
  <c r="AR28" i="5" s="1"/>
  <c r="AQ30" i="5"/>
  <c r="AR30" i="5" s="1"/>
  <c r="AS30" i="5" s="1"/>
  <c r="Z31" i="5"/>
  <c r="AQ31" i="5"/>
  <c r="AR31" i="5" s="1"/>
  <c r="Z24" i="5"/>
  <c r="AQ23" i="5"/>
  <c r="AR23" i="5" s="1"/>
  <c r="Z23" i="5"/>
  <c r="R14" i="5"/>
  <c r="AB11" i="5"/>
  <c r="AE11" i="5"/>
  <c r="AG11" i="5"/>
  <c r="AM11" i="5"/>
  <c r="AO11" i="5"/>
  <c r="AD12" i="5"/>
  <c r="AD14" i="5" s="1"/>
  <c r="AL12" i="5"/>
  <c r="AL14" i="5" s="1"/>
  <c r="AD10" i="5"/>
  <c r="AJ11" i="5"/>
  <c r="AH12" i="5"/>
  <c r="AH14" i="5" s="1"/>
  <c r="AP12" i="5"/>
  <c r="AP14" i="5" s="1"/>
  <c r="AH10" i="5"/>
  <c r="AN11" i="5"/>
  <c r="AS32" i="5"/>
  <c r="R12" i="5"/>
  <c r="X13" i="5" s="1"/>
  <c r="V42" i="5"/>
  <c r="Z25" i="5"/>
  <c r="Z27" i="5"/>
  <c r="AS27" i="5" s="1"/>
  <c r="AS29" i="5"/>
  <c r="Z33" i="5"/>
  <c r="Z35" i="5"/>
  <c r="AS35" i="5" s="1"/>
  <c r="Z36" i="5"/>
  <c r="AS36" i="5" s="1"/>
  <c r="Z38" i="5"/>
  <c r="AS38" i="5" s="1"/>
  <c r="Z40" i="5"/>
  <c r="AS40" i="5" s="1"/>
  <c r="Z26" i="4"/>
  <c r="AS28" i="4"/>
  <c r="Z29" i="4"/>
  <c r="U42" i="5"/>
  <c r="Z22" i="5"/>
  <c r="AL10" i="5"/>
  <c r="AP10" i="5"/>
  <c r="AF11" i="5"/>
  <c r="C23" i="5"/>
  <c r="AQ24" i="5"/>
  <c r="AR24" i="5" s="1"/>
  <c r="AS24" i="5" s="1"/>
  <c r="C25" i="5"/>
  <c r="C28" i="5"/>
  <c r="C30" i="5"/>
  <c r="X9" i="5" a="1"/>
  <c r="X9" i="5" s="1"/>
  <c r="AD9" i="5"/>
  <c r="AH9" i="5"/>
  <c r="AL9" i="5"/>
  <c r="AP9" i="5"/>
  <c r="C22" i="5"/>
  <c r="C24" i="5"/>
  <c r="C27" i="5"/>
  <c r="AL10" i="4"/>
  <c r="AL9" i="4"/>
  <c r="AF11" i="4"/>
  <c r="AP10" i="4"/>
  <c r="AH10" i="4"/>
  <c r="AD10" i="4"/>
  <c r="AP12" i="4"/>
  <c r="AP14" i="4" s="1"/>
  <c r="AL12" i="4"/>
  <c r="AL14" i="4" s="1"/>
  <c r="AH12" i="4"/>
  <c r="AH14" i="4" s="1"/>
  <c r="AD12" i="4"/>
  <c r="AD14" i="4" s="1"/>
  <c r="AH9" i="4"/>
  <c r="AH11" i="4" s="1"/>
  <c r="AH13" i="4" s="1"/>
  <c r="AH15" i="4" s="1"/>
  <c r="AM11" i="4"/>
  <c r="AJ11" i="4"/>
  <c r="AG11" i="4"/>
  <c r="AE11" i="4"/>
  <c r="AB11" i="4"/>
  <c r="AN11" i="4"/>
  <c r="AD9" i="4"/>
  <c r="AD11" i="4" s="1"/>
  <c r="AD13" i="4" s="1"/>
  <c r="AD15" i="4" s="1"/>
  <c r="AP9" i="4"/>
  <c r="R14" i="4"/>
  <c r="AQ22" i="4"/>
  <c r="V42" i="4"/>
  <c r="Z25" i="4"/>
  <c r="AQ27" i="4"/>
  <c r="AR27" i="4" s="1"/>
  <c r="C29" i="4"/>
  <c r="AQ29" i="4"/>
  <c r="AR29" i="4" s="1"/>
  <c r="AS29" i="4" s="1"/>
  <c r="Z30" i="4"/>
  <c r="AQ30" i="4"/>
  <c r="AR30" i="4" s="1"/>
  <c r="Z31" i="4"/>
  <c r="AS31" i="4" s="1"/>
  <c r="Z35" i="4"/>
  <c r="AS35" i="4" s="1"/>
  <c r="Z39" i="4"/>
  <c r="AS39" i="4" s="1"/>
  <c r="AK11" i="4"/>
  <c r="AI11" i="4"/>
  <c r="AC11" i="4"/>
  <c r="R12" i="4"/>
  <c r="X13" i="4" s="1"/>
  <c r="AH42" i="4"/>
  <c r="AP42" i="4"/>
  <c r="C23" i="4"/>
  <c r="AQ23" i="4"/>
  <c r="AR23" i="4" s="1"/>
  <c r="AS23" i="4" s="1"/>
  <c r="AD42" i="4"/>
  <c r="AL42" i="4"/>
  <c r="C25" i="4"/>
  <c r="AQ25" i="4"/>
  <c r="AR25" i="4" s="1"/>
  <c r="AQ26" i="4"/>
  <c r="AR26" i="4" s="1"/>
  <c r="AS26" i="4" s="1"/>
  <c r="C27" i="4"/>
  <c r="Z32" i="4"/>
  <c r="AS32" i="4" s="1"/>
  <c r="Z34" i="4"/>
  <c r="AS34" i="4" s="1"/>
  <c r="Z36" i="4"/>
  <c r="AS36" i="4" s="1"/>
  <c r="Z38" i="4"/>
  <c r="AS38" i="4" s="1"/>
  <c r="Z40" i="4"/>
  <c r="AS40" i="4" s="1"/>
  <c r="AR22" i="4"/>
  <c r="U42" i="4"/>
  <c r="Z22" i="4"/>
  <c r="AS27" i="4"/>
  <c r="X9" i="4" a="1"/>
  <c r="X9" i="4" s="1"/>
  <c r="W11" i="4" s="1" a="1"/>
  <c r="W11" i="4" s="1"/>
  <c r="AQ24" i="4"/>
  <c r="AR24" i="4" s="1"/>
  <c r="AS24" i="4" s="1"/>
  <c r="W9" i="4"/>
  <c r="C22" i="4"/>
  <c r="C24" i="4"/>
  <c r="C26" i="4"/>
  <c r="AP11" i="5" l="1"/>
  <c r="AP13" i="5" s="1"/>
  <c r="AS31" i="5"/>
  <c r="AL11" i="5"/>
  <c r="AL13" i="5" s="1"/>
  <c r="AS33" i="5"/>
  <c r="AS25" i="5"/>
  <c r="AP15" i="5"/>
  <c r="AD11" i="5"/>
  <c r="AD13" i="5" s="1"/>
  <c r="AD15" i="5" s="1"/>
  <c r="AH11" i="5"/>
  <c r="AH13" i="5" s="1"/>
  <c r="AH15" i="5" s="1"/>
  <c r="AS23" i="5"/>
  <c r="AL15" i="5"/>
  <c r="AS25" i="4"/>
  <c r="AL11" i="4"/>
  <c r="AL13" i="4" s="1"/>
  <c r="AL15" i="4" s="1"/>
  <c r="P12" i="5"/>
  <c r="Q12" i="5" s="1"/>
  <c r="X11" i="5"/>
  <c r="Q14" i="5" s="1"/>
  <c r="AR42" i="5"/>
  <c r="Z42" i="5"/>
  <c r="AS22" i="5"/>
  <c r="AQ42" i="5"/>
  <c r="AP11" i="4"/>
  <c r="AP13" i="4" s="1"/>
  <c r="AP15" i="4" s="1"/>
  <c r="AS30" i="4"/>
  <c r="AQ42" i="4"/>
  <c r="P12" i="4"/>
  <c r="Q12" i="4" s="1"/>
  <c r="X11" i="4"/>
  <c r="Q14" i="4" s="1"/>
  <c r="Z42" i="4"/>
  <c r="AS22" i="4"/>
  <c r="AR42" i="4"/>
  <c r="AS42" i="5" l="1"/>
  <c r="AS42"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<sst xmlns="http://schemas.openxmlformats.org/spreadsheetml/2006/main" count="594" uniqueCount="232">
  <si>
    <t>令和</t>
    <rPh sb="0" eb="2">
      <t>レイワ</t>
    </rPh>
    <phoneticPr fontId="3"/>
  </si>
  <si>
    <t>年度</t>
    <rPh sb="0" eb="2">
      <t>ネンド</t>
    </rPh>
    <phoneticPr fontId="3"/>
  </si>
  <si>
    <t>研究環境向上のための若手研究者雇用支援事業　雇用対象者リスト</t>
    <phoneticPr fontId="3"/>
  </si>
  <si>
    <t>別　　紙</t>
    <rPh sb="0" eb="1">
      <t>ベツ</t>
    </rPh>
    <rPh sb="3" eb="4">
      <t>カミ</t>
    </rPh>
    <phoneticPr fontId="3"/>
  </si>
  <si>
    <t>機関番号</t>
    <rPh sb="0" eb="2">
      <t>キカン</t>
    </rPh>
    <rPh sb="2" eb="4">
      <t>バンゴウ</t>
    </rPh>
    <phoneticPr fontId="3"/>
  </si>
  <si>
    <t>機関名</t>
    <rPh sb="0" eb="2">
      <t>キカン</t>
    </rPh>
    <rPh sb="2" eb="3">
      <t>メイ</t>
    </rPh>
    <phoneticPr fontId="3"/>
  </si>
  <si>
    <t>4月</t>
    <rPh sb="1" eb="2">
      <t>ガツ</t>
    </rPh>
    <phoneticPr fontId="3"/>
  </si>
  <si>
    <t>5月</t>
    <rPh sb="1" eb="2">
      <t>ガツ</t>
    </rPh>
    <phoneticPr fontId="3"/>
  </si>
  <si>
    <t>6月</t>
    <rPh sb="1" eb="2">
      <t>ガツ</t>
    </rPh>
    <phoneticPr fontId="3"/>
  </si>
  <si>
    <t>小計①</t>
    <rPh sb="0" eb="2">
      <t>ショウケイ</t>
    </rPh>
    <phoneticPr fontId="3"/>
  </si>
  <si>
    <t>7月</t>
    <rPh sb="1" eb="2">
      <t>ガツ</t>
    </rPh>
    <phoneticPr fontId="3"/>
  </si>
  <si>
    <t>8月</t>
    <rPh sb="1" eb="2">
      <t>ガツ</t>
    </rPh>
    <phoneticPr fontId="3"/>
  </si>
  <si>
    <t>9月</t>
    <rPh sb="1" eb="2">
      <t>ガツ</t>
    </rPh>
    <phoneticPr fontId="3"/>
  </si>
  <si>
    <t>小計②</t>
    <rPh sb="0" eb="2">
      <t>ショウケイ</t>
    </rPh>
    <phoneticPr fontId="3"/>
  </si>
  <si>
    <t>10月</t>
    <rPh sb="2" eb="3">
      <t>ガツ</t>
    </rPh>
    <phoneticPr fontId="3"/>
  </si>
  <si>
    <t>11月</t>
    <rPh sb="2" eb="3">
      <t>ガツ</t>
    </rPh>
    <phoneticPr fontId="3"/>
  </si>
  <si>
    <t>12月</t>
    <rPh sb="2" eb="3">
      <t>ガツ</t>
    </rPh>
    <phoneticPr fontId="3"/>
  </si>
  <si>
    <t>小計③</t>
    <rPh sb="0" eb="2">
      <t>ショウケイ</t>
    </rPh>
    <phoneticPr fontId="3"/>
  </si>
  <si>
    <t>1月</t>
    <rPh sb="1" eb="2">
      <t>ガツ</t>
    </rPh>
    <phoneticPr fontId="3"/>
  </si>
  <si>
    <t>2月</t>
    <rPh sb="1" eb="2">
      <t>ガツ</t>
    </rPh>
    <phoneticPr fontId="3"/>
  </si>
  <si>
    <t>3月</t>
    <rPh sb="1" eb="2">
      <t>ガツ</t>
    </rPh>
    <phoneticPr fontId="3"/>
  </si>
  <si>
    <t>小計④</t>
    <rPh sb="0" eb="2">
      <t>ショウケイ</t>
    </rPh>
    <phoneticPr fontId="3"/>
  </si>
  <si>
    <t>①（当初）
交付申請額</t>
    <rPh sb="2" eb="4">
      <t>トウショ</t>
    </rPh>
    <rPh sb="6" eb="8">
      <t>コウフ</t>
    </rPh>
    <rPh sb="8" eb="10">
      <t>シンセイ</t>
    </rPh>
    <rPh sb="10" eb="11">
      <t>ガク</t>
    </rPh>
    <phoneticPr fontId="3"/>
  </si>
  <si>
    <t>②（当初）
交付決定額</t>
    <rPh sb="2" eb="4">
      <t>トウショ</t>
    </rPh>
    <rPh sb="6" eb="8">
      <t>コウフ</t>
    </rPh>
    <rPh sb="8" eb="10">
      <t>ケッテイ</t>
    </rPh>
    <rPh sb="10" eb="11">
      <t>ガク</t>
    </rPh>
    <phoneticPr fontId="3"/>
  </si>
  <si>
    <t>第1四半期</t>
    <rPh sb="0" eb="1">
      <t>ダイ</t>
    </rPh>
    <rPh sb="2" eb="5">
      <t>シハンキ</t>
    </rPh>
    <phoneticPr fontId="3"/>
  </si>
  <si>
    <t>第2四半期</t>
    <rPh sb="0" eb="1">
      <t>ダイ</t>
    </rPh>
    <rPh sb="2" eb="5">
      <t>シハンキ</t>
    </rPh>
    <phoneticPr fontId="3"/>
  </si>
  <si>
    <t>第3四半期</t>
    <rPh sb="0" eb="1">
      <t>ダイ</t>
    </rPh>
    <rPh sb="2" eb="5">
      <t>シハンキ</t>
    </rPh>
    <phoneticPr fontId="3"/>
  </si>
  <si>
    <t>第4四半期</t>
    <rPh sb="0" eb="1">
      <t>ダイ</t>
    </rPh>
    <rPh sb="2" eb="5">
      <t>シハンキ</t>
    </rPh>
    <phoneticPr fontId="3"/>
  </si>
  <si>
    <t>⑬交付請求可能残額
（＝②-③）</t>
    <rPh sb="1" eb="3">
      <t>コウフ</t>
    </rPh>
    <rPh sb="3" eb="5">
      <t>セイキュウ</t>
    </rPh>
    <rPh sb="5" eb="7">
      <t>カノウ</t>
    </rPh>
    <rPh sb="7" eb="9">
      <t>ザンガク</t>
    </rPh>
    <phoneticPr fontId="3"/>
  </si>
  <si>
    <t>⑭当初交付決定額を超えて必要となる額
（＝③－②）</t>
    <rPh sb="1" eb="3">
      <t>トウショ</t>
    </rPh>
    <rPh sb="3" eb="5">
      <t>コウフ</t>
    </rPh>
    <rPh sb="5" eb="7">
      <t>ケッテイ</t>
    </rPh>
    <rPh sb="7" eb="8">
      <t>ガク</t>
    </rPh>
    <rPh sb="9" eb="10">
      <t>コ</t>
    </rPh>
    <rPh sb="12" eb="14">
      <t>ヒツヨウ</t>
    </rPh>
    <rPh sb="17" eb="18">
      <t>ガク</t>
    </rPh>
    <phoneticPr fontId="3"/>
  </si>
  <si>
    <t>支給対象
雇用PD</t>
    <rPh sb="0" eb="2">
      <t>シキュウ</t>
    </rPh>
    <rPh sb="2" eb="4">
      <t>タイショウ</t>
    </rPh>
    <rPh sb="5" eb="7">
      <t>コヨウ</t>
    </rPh>
    <phoneticPr fontId="3"/>
  </si>
  <si>
    <t>提出日</t>
    <rPh sb="0" eb="2">
      <t>テイシュツ</t>
    </rPh>
    <rPh sb="2" eb="3">
      <t>ビ</t>
    </rPh>
    <phoneticPr fontId="3"/>
  </si>
  <si>
    <t>［Ⅰ］今期の
必要見込額</t>
    <rPh sb="3" eb="5">
      <t>コンキ</t>
    </rPh>
    <rPh sb="7" eb="9">
      <t>ヒツヨウ</t>
    </rPh>
    <rPh sb="9" eb="11">
      <t>ミコミ</t>
    </rPh>
    <rPh sb="11" eb="12">
      <t>ガク</t>
    </rPh>
    <phoneticPr fontId="3"/>
  </si>
  <si>
    <t>③請求予定額合計
（概算払請求額合計）</t>
    <phoneticPr fontId="3"/>
  </si>
  <si>
    <t>④（請求予定額）</t>
    <rPh sb="2" eb="7">
      <t>セイキュウヨテイガク</t>
    </rPh>
    <phoneticPr fontId="3"/>
  </si>
  <si>
    <t>⑤（請求予定額）</t>
    <rPh sb="2" eb="7">
      <t>セイキュウヨテイガク</t>
    </rPh>
    <phoneticPr fontId="3"/>
  </si>
  <si>
    <t>⑥（請求予定額）</t>
    <rPh sb="2" eb="7">
      <t>セイキュウヨテイガク</t>
    </rPh>
    <phoneticPr fontId="3"/>
  </si>
  <si>
    <t>⑦（請求予定額）</t>
    <rPh sb="2" eb="7">
      <t>セイキュウヨテイガク</t>
    </rPh>
    <phoneticPr fontId="3"/>
  </si>
  <si>
    <t>支給対象
雇用RPD人数</t>
    <rPh sb="0" eb="2">
      <t>シキュウ</t>
    </rPh>
    <rPh sb="2" eb="4">
      <t>タイショウ</t>
    </rPh>
    <rPh sb="5" eb="7">
      <t>コヨウ</t>
    </rPh>
    <rPh sb="10" eb="12">
      <t>ニンズウ</t>
    </rPh>
    <phoneticPr fontId="3"/>
  </si>
  <si>
    <t>提出時期</t>
    <rPh sb="0" eb="2">
      <t>テイシュツ</t>
    </rPh>
    <rPh sb="2" eb="4">
      <t>ジキ</t>
    </rPh>
    <phoneticPr fontId="3"/>
  </si>
  <si>
    <t>［Ⅱ］：これまでの請求額（交付額）の合計。【様式３】における「概算払額（ｂ）」の金額</t>
    <rPh sb="9" eb="11">
      <t>セイキュウ</t>
    </rPh>
    <rPh sb="11" eb="12">
      <t>ガク</t>
    </rPh>
    <rPh sb="13" eb="15">
      <t>コウフ</t>
    </rPh>
    <rPh sb="15" eb="16">
      <t>ガク</t>
    </rPh>
    <rPh sb="22" eb="24">
      <t>ヨウシキ</t>
    </rPh>
    <rPh sb="31" eb="33">
      <t>ガイサン</t>
    </rPh>
    <rPh sb="33" eb="34">
      <t>バラ</t>
    </rPh>
    <rPh sb="34" eb="35">
      <t>ガク</t>
    </rPh>
    <rPh sb="40" eb="42">
      <t>キンガク</t>
    </rPh>
    <phoneticPr fontId="3"/>
  </si>
  <si>
    <t>［Ⅱ］概算払済額</t>
    <rPh sb="3" eb="5">
      <t>ガイサン</t>
    </rPh>
    <rPh sb="5" eb="6">
      <t>バラ</t>
    </rPh>
    <rPh sb="6" eb="7">
      <t>ス</t>
    </rPh>
    <rPh sb="7" eb="8">
      <t>ガク</t>
    </rPh>
    <phoneticPr fontId="3"/>
  </si>
  <si>
    <t>⑮追加交付申請額
（＝③－②）</t>
    <rPh sb="1" eb="3">
      <t>ツイカ</t>
    </rPh>
    <rPh sb="3" eb="5">
      <t>コウフ</t>
    </rPh>
    <rPh sb="5" eb="7">
      <t>シンセイ</t>
    </rPh>
    <rPh sb="7" eb="8">
      <t>ガク</t>
    </rPh>
    <phoneticPr fontId="3"/>
  </si>
  <si>
    <t>⑯追加交付決定額
（＝⑮）</t>
    <rPh sb="1" eb="3">
      <t>ツイカ</t>
    </rPh>
    <rPh sb="3" eb="5">
      <t>コウフ</t>
    </rPh>
    <rPh sb="5" eb="7">
      <t>ケッテイ</t>
    </rPh>
    <rPh sb="7" eb="8">
      <t>ガク</t>
    </rPh>
    <phoneticPr fontId="3"/>
  </si>
  <si>
    <t>支給対象
雇用CPD人数</t>
    <rPh sb="0" eb="2">
      <t>シキュウ</t>
    </rPh>
    <rPh sb="2" eb="4">
      <t>タイショウ</t>
    </rPh>
    <rPh sb="5" eb="7">
      <t>コヨウ</t>
    </rPh>
    <rPh sb="10" eb="12">
      <t>ニンズウ</t>
    </rPh>
    <phoneticPr fontId="3"/>
  </si>
  <si>
    <t>［Ⅲ］これまでの実績額（執行額）</t>
    <rPh sb="8" eb="10">
      <t>ジッセキ</t>
    </rPh>
    <rPh sb="10" eb="11">
      <t>ガク</t>
    </rPh>
    <rPh sb="12" eb="14">
      <t>シッコウ</t>
    </rPh>
    <rPh sb="14" eb="15">
      <t>ガク</t>
    </rPh>
    <phoneticPr fontId="3"/>
  </si>
  <si>
    <t>①’（変更後）
交付申請額</t>
    <rPh sb="3" eb="5">
      <t>ヘンコウ</t>
    </rPh>
    <rPh sb="5" eb="6">
      <t>アト</t>
    </rPh>
    <rPh sb="8" eb="10">
      <t>コウフ</t>
    </rPh>
    <rPh sb="10" eb="12">
      <t>シンセイ</t>
    </rPh>
    <rPh sb="12" eb="13">
      <t>ガク</t>
    </rPh>
    <phoneticPr fontId="3"/>
  </si>
  <si>
    <t>②’（変更後）
交付決定額</t>
    <rPh sb="3" eb="5">
      <t>ヘンコウ</t>
    </rPh>
    <rPh sb="5" eb="6">
      <t>アト</t>
    </rPh>
    <rPh sb="8" eb="10">
      <t>コウフ</t>
    </rPh>
    <rPh sb="10" eb="12">
      <t>ケッテイ</t>
    </rPh>
    <rPh sb="12" eb="13">
      <t>ガク</t>
    </rPh>
    <phoneticPr fontId="3"/>
  </si>
  <si>
    <t>③’実績額合計
（雇用支援金執行済額）</t>
    <rPh sb="2" eb="5">
      <t>ジッセキガク</t>
    </rPh>
    <rPh sb="5" eb="7">
      <t>ゴウケイ</t>
    </rPh>
    <rPh sb="9" eb="11">
      <t>コヨウ</t>
    </rPh>
    <rPh sb="11" eb="13">
      <t>シエン</t>
    </rPh>
    <rPh sb="13" eb="14">
      <t>キン</t>
    </rPh>
    <rPh sb="14" eb="16">
      <t>シッコウ</t>
    </rPh>
    <rPh sb="16" eb="17">
      <t>ズ</t>
    </rPh>
    <rPh sb="17" eb="18">
      <t>ガク</t>
    </rPh>
    <phoneticPr fontId="3"/>
  </si>
  <si>
    <t>④’（実績額）</t>
    <rPh sb="3" eb="5">
      <t>ジッセキ</t>
    </rPh>
    <rPh sb="5" eb="6">
      <t>ガク</t>
    </rPh>
    <phoneticPr fontId="3"/>
  </si>
  <si>
    <t>⑤’（実績額）</t>
    <rPh sb="3" eb="5">
      <t>ジッセキ</t>
    </rPh>
    <rPh sb="5" eb="6">
      <t>ガク</t>
    </rPh>
    <phoneticPr fontId="3"/>
  </si>
  <si>
    <t>⑥’（実績額）</t>
    <rPh sb="3" eb="5">
      <t>ジッセキ</t>
    </rPh>
    <rPh sb="5" eb="6">
      <t>ガク</t>
    </rPh>
    <phoneticPr fontId="3"/>
  </si>
  <si>
    <t>⑦’（実績額）</t>
    <rPh sb="3" eb="5">
      <t>ジッセキ</t>
    </rPh>
    <rPh sb="5" eb="6">
      <t>ガク</t>
    </rPh>
    <phoneticPr fontId="3"/>
  </si>
  <si>
    <t>［Ⅳ］現在の執行残額（未執行額）</t>
    <rPh sb="3" eb="5">
      <t>ゲンザイ</t>
    </rPh>
    <rPh sb="6" eb="8">
      <t>シッコウ</t>
    </rPh>
    <rPh sb="8" eb="10">
      <t>ザンガク</t>
    </rPh>
    <rPh sb="11" eb="14">
      <t>ミシッコウ</t>
    </rPh>
    <rPh sb="14" eb="15">
      <t>ガク</t>
    </rPh>
    <phoneticPr fontId="3"/>
  </si>
  <si>
    <t>⑰支出実績額（執行額）</t>
    <rPh sb="1" eb="3">
      <t>シシュツ</t>
    </rPh>
    <rPh sb="3" eb="5">
      <t>ジッセキ</t>
    </rPh>
    <rPh sb="5" eb="6">
      <t>ガク</t>
    </rPh>
    <rPh sb="7" eb="9">
      <t>シッコウ</t>
    </rPh>
    <rPh sb="9" eb="10">
      <t>ガク</t>
    </rPh>
    <phoneticPr fontId="3"/>
  </si>
  <si>
    <t>⑱返還額（実績請求額と執行額の差）
（＝⑰－③’）</t>
    <rPh sb="1" eb="3">
      <t>ヘンカン</t>
    </rPh>
    <rPh sb="3" eb="4">
      <t>ガク</t>
    </rPh>
    <rPh sb="5" eb="7">
      <t>ジッセキ</t>
    </rPh>
    <rPh sb="7" eb="9">
      <t>セイキュウ</t>
    </rPh>
    <rPh sb="9" eb="10">
      <t>ガク</t>
    </rPh>
    <rPh sb="11" eb="13">
      <t>シッコウ</t>
    </rPh>
    <rPh sb="13" eb="14">
      <t>ガク</t>
    </rPh>
    <rPh sb="15" eb="16">
      <t>サ</t>
    </rPh>
    <phoneticPr fontId="3"/>
  </si>
  <si>
    <t>［Ⅴ］：今期の請求額（差し引き分）。［Ⅰ］から［Ⅳ］を引いた金額。</t>
    <rPh sb="27" eb="28">
      <t>ヒ</t>
    </rPh>
    <rPh sb="30" eb="32">
      <t>キンガク</t>
    </rPh>
    <phoneticPr fontId="3"/>
  </si>
  <si>
    <t>［Ⅴ］今回請求額</t>
    <rPh sb="3" eb="5">
      <t>コンカイ</t>
    </rPh>
    <rPh sb="5" eb="7">
      <t>セイキュウ</t>
    </rPh>
    <rPh sb="7" eb="8">
      <t>ガク</t>
    </rPh>
    <phoneticPr fontId="3"/>
  </si>
  <si>
    <t>⑲交付の確定額
（見込）
（＝⑰）</t>
    <rPh sb="1" eb="3">
      <t>コウフ</t>
    </rPh>
    <rPh sb="4" eb="6">
      <t>カクテイ</t>
    </rPh>
    <rPh sb="6" eb="7">
      <t>ガク</t>
    </rPh>
    <rPh sb="9" eb="11">
      <t>ミコ</t>
    </rPh>
    <phoneticPr fontId="3"/>
  </si>
  <si>
    <t>⑳交付決定時との差額
（＝｛②＋⑯｝－⑲）</t>
    <rPh sb="1" eb="3">
      <t>コウフ</t>
    </rPh>
    <rPh sb="3" eb="5">
      <t>ケッテイ</t>
    </rPh>
    <rPh sb="5" eb="6">
      <t>ジ</t>
    </rPh>
    <rPh sb="8" eb="10">
      <t>サガク</t>
    </rPh>
    <phoneticPr fontId="3"/>
  </si>
  <si>
    <t>⑧執行状況
（請求予定額合計)-（実績額合計）</t>
    <rPh sb="1" eb="3">
      <t>シッコウ</t>
    </rPh>
    <rPh sb="3" eb="5">
      <t>ジョウキョウ</t>
    </rPh>
    <rPh sb="7" eb="9">
      <t>セイキュウ</t>
    </rPh>
    <rPh sb="9" eb="11">
      <t>ヨテイ</t>
    </rPh>
    <rPh sb="11" eb="12">
      <t>ガク</t>
    </rPh>
    <rPh sb="12" eb="14">
      <t>ゴウケイ</t>
    </rPh>
    <rPh sb="17" eb="20">
      <t>ジッセキガク</t>
    </rPh>
    <rPh sb="20" eb="22">
      <t>ゴウケイ</t>
    </rPh>
    <phoneticPr fontId="3"/>
  </si>
  <si>
    <t>⑨（差額）</t>
    <rPh sb="2" eb="4">
      <t>サガク</t>
    </rPh>
    <phoneticPr fontId="3"/>
  </si>
  <si>
    <t>⑩（差額）</t>
    <rPh sb="2" eb="4">
      <t>サガク</t>
    </rPh>
    <phoneticPr fontId="3"/>
  </si>
  <si>
    <t>⑪（差額）</t>
    <rPh sb="2" eb="4">
      <t>サガク</t>
    </rPh>
    <phoneticPr fontId="3"/>
  </si>
  <si>
    <t>⑫（差額）</t>
    <rPh sb="2" eb="4">
      <t>サガク</t>
    </rPh>
    <phoneticPr fontId="3"/>
  </si>
  <si>
    <t>フェローシップ型PD等</t>
    <rPh sb="7" eb="8">
      <t>ガタ</t>
    </rPh>
    <rPh sb="10" eb="11">
      <t>トウ</t>
    </rPh>
    <phoneticPr fontId="3"/>
  </si>
  <si>
    <t>［Ⅵ］必要見込額と請求額に差が生じた理由</t>
    <rPh sb="3" eb="5">
      <t>ヒツヨウ</t>
    </rPh>
    <rPh sb="5" eb="7">
      <t>ミコミ</t>
    </rPh>
    <rPh sb="7" eb="8">
      <t>ガク</t>
    </rPh>
    <rPh sb="9" eb="11">
      <t>セイキュウ</t>
    </rPh>
    <rPh sb="11" eb="12">
      <t>ガク</t>
    </rPh>
    <rPh sb="13" eb="14">
      <t>サ</t>
    </rPh>
    <rPh sb="15" eb="16">
      <t>ショウ</t>
    </rPh>
    <rPh sb="18" eb="20">
      <t>リユウ</t>
    </rPh>
    <phoneticPr fontId="3"/>
  </si>
  <si>
    <t>＜変更理由＞</t>
    <rPh sb="1" eb="3">
      <t>ヘンコウ</t>
    </rPh>
    <rPh sb="3" eb="5">
      <t>リユウ</t>
    </rPh>
    <phoneticPr fontId="3"/>
  </si>
  <si>
    <t>雇用継続中</t>
  </si>
  <si>
    <t>雇用開始</t>
    <phoneticPr fontId="3"/>
  </si>
  <si>
    <t>前回の提出後、新たに雇用を開始した場合</t>
    <rPh sb="0" eb="2">
      <t>ゼンカイ</t>
    </rPh>
    <rPh sb="3" eb="5">
      <t>テイシュツ</t>
    </rPh>
    <rPh sb="5" eb="6">
      <t>アト</t>
    </rPh>
    <rPh sb="7" eb="8">
      <t>アラ</t>
    </rPh>
    <rPh sb="10" eb="12">
      <t>コヨウ</t>
    </rPh>
    <rPh sb="13" eb="15">
      <t>カイシ</t>
    </rPh>
    <rPh sb="17" eb="19">
      <t>バアイ</t>
    </rPh>
    <phoneticPr fontId="3"/>
  </si>
  <si>
    <t>雇用予定</t>
  </si>
  <si>
    <t>雇用開始延期</t>
    <phoneticPr fontId="3"/>
  </si>
  <si>
    <t>前回の提出時から今回の間に雇用を開始予定だったが、遅らせた場合</t>
    <rPh sb="0" eb="2">
      <t>ゼンカイ</t>
    </rPh>
    <rPh sb="3" eb="5">
      <t>テイシュツ</t>
    </rPh>
    <rPh sb="5" eb="6">
      <t>ジ</t>
    </rPh>
    <rPh sb="8" eb="10">
      <t>コンカイ</t>
    </rPh>
    <rPh sb="11" eb="12">
      <t>アイダ</t>
    </rPh>
    <rPh sb="13" eb="15">
      <t>コヨウ</t>
    </rPh>
    <rPh sb="16" eb="18">
      <t>カイシ</t>
    </rPh>
    <rPh sb="18" eb="20">
      <t>ヨテイ</t>
    </rPh>
    <rPh sb="25" eb="26">
      <t>オク</t>
    </rPh>
    <rPh sb="29" eb="31">
      <t>バアイ</t>
    </rPh>
    <phoneticPr fontId="3"/>
  </si>
  <si>
    <t>採用終了</t>
  </si>
  <si>
    <t>採用終了</t>
    <phoneticPr fontId="3"/>
  </si>
  <si>
    <t>フェロー受入</t>
    <phoneticPr fontId="3"/>
  </si>
  <si>
    <t>中断等取得</t>
    <phoneticPr fontId="3"/>
  </si>
  <si>
    <t>前回の提出時には予定をしていない中断等を取得した場合</t>
    <rPh sb="0" eb="2">
      <t>ゼンカイ</t>
    </rPh>
    <rPh sb="3" eb="5">
      <t>テイシュツ</t>
    </rPh>
    <rPh sb="5" eb="6">
      <t>ジ</t>
    </rPh>
    <rPh sb="8" eb="10">
      <t>ヨテイ</t>
    </rPh>
    <rPh sb="16" eb="18">
      <t>チュウダン</t>
    </rPh>
    <rPh sb="18" eb="19">
      <t>トウ</t>
    </rPh>
    <rPh sb="20" eb="22">
      <t>シュトク</t>
    </rPh>
    <rPh sb="24" eb="26">
      <t>バアイ</t>
    </rPh>
    <phoneticPr fontId="3"/>
  </si>
  <si>
    <t>中断等期間変更</t>
    <phoneticPr fontId="3"/>
  </si>
  <si>
    <t>前回の提出時に予定して中断期間（復帰、中断の時期）を変更した場合</t>
    <rPh sb="0" eb="2">
      <t>ゼンカイ</t>
    </rPh>
    <rPh sb="3" eb="5">
      <t>テイシュツ</t>
    </rPh>
    <rPh sb="5" eb="6">
      <t>ジ</t>
    </rPh>
    <rPh sb="7" eb="9">
      <t>ヨテイ</t>
    </rPh>
    <rPh sb="11" eb="13">
      <t>チュウダン</t>
    </rPh>
    <rPh sb="13" eb="15">
      <t>キカン</t>
    </rPh>
    <rPh sb="16" eb="18">
      <t>フッキ</t>
    </rPh>
    <rPh sb="19" eb="21">
      <t>チュウダン</t>
    </rPh>
    <rPh sb="22" eb="24">
      <t>ジキ</t>
    </rPh>
    <rPh sb="26" eb="28">
      <t>ヘンコウ</t>
    </rPh>
    <rPh sb="30" eb="32">
      <t>バアイ</t>
    </rPh>
    <phoneticPr fontId="3"/>
  </si>
  <si>
    <r>
      <rPr>
        <b/>
        <sz val="14"/>
        <rFont val="ＭＳ Ｐゴシック"/>
        <family val="3"/>
        <charset val="128"/>
      </rPr>
      <t xml:space="preserve">受入方法
</t>
    </r>
    <r>
      <rPr>
        <b/>
        <sz val="12"/>
        <rFont val="ＭＳ Ｐゴシック"/>
        <family val="3"/>
        <charset val="128"/>
      </rPr>
      <t xml:space="preserve">
雇用／フェローシップ型</t>
    </r>
    <rPh sb="0" eb="1">
      <t>ウ</t>
    </rPh>
    <rPh sb="1" eb="2">
      <t>イ</t>
    </rPh>
    <rPh sb="2" eb="4">
      <t>ホウホウ</t>
    </rPh>
    <rPh sb="6" eb="8">
      <t>コヨウ</t>
    </rPh>
    <rPh sb="16" eb="17">
      <t>ガタ</t>
    </rPh>
    <phoneticPr fontId="3"/>
  </si>
  <si>
    <t>新規／継続
区別</t>
    <rPh sb="0" eb="2">
      <t>シンキ</t>
    </rPh>
    <rPh sb="3" eb="5">
      <t>ケイゾク</t>
    </rPh>
    <rPh sb="6" eb="8">
      <t>クベツ</t>
    </rPh>
    <phoneticPr fontId="3"/>
  </si>
  <si>
    <t>雇用PD等の基本情報</t>
    <rPh sb="0" eb="2">
      <t>コヨウ</t>
    </rPh>
    <rPh sb="4" eb="5">
      <t>トウ</t>
    </rPh>
    <rPh sb="6" eb="8">
      <t>キホン</t>
    </rPh>
    <rPh sb="8" eb="10">
      <t>ジョウホウ</t>
    </rPh>
    <phoneticPr fontId="3"/>
  </si>
  <si>
    <t>特別研究員採用区分</t>
    <rPh sb="0" eb="2">
      <t>トクベツ</t>
    </rPh>
    <rPh sb="2" eb="5">
      <t>ケンキュウイン</t>
    </rPh>
    <rPh sb="5" eb="7">
      <t>サイヨウ</t>
    </rPh>
    <rPh sb="7" eb="9">
      <t>クブン</t>
    </rPh>
    <phoneticPr fontId="3"/>
  </si>
  <si>
    <t>特別研究員の採用期間</t>
    <rPh sb="0" eb="5">
      <t>トクベツケンキュウイン</t>
    </rPh>
    <rPh sb="6" eb="8">
      <t>サイヨウ</t>
    </rPh>
    <rPh sb="8" eb="10">
      <t>キカン</t>
    </rPh>
    <phoneticPr fontId="3"/>
  </si>
  <si>
    <t>雇用予定期間（※２）</t>
    <rPh sb="0" eb="2">
      <t>コヨウ</t>
    </rPh>
    <rPh sb="2" eb="4">
      <t>ヨテイ</t>
    </rPh>
    <rPh sb="4" eb="6">
      <t>キカン</t>
    </rPh>
    <phoneticPr fontId="3"/>
  </si>
  <si>
    <t>雇用PD等1人あたりの支援金総額の支出状況（今年度見込）　（※３）</t>
    <rPh sb="0" eb="2">
      <t>コヨウ</t>
    </rPh>
    <rPh sb="4" eb="5">
      <t>トウ</t>
    </rPh>
    <rPh sb="6" eb="7">
      <t>ニン</t>
    </rPh>
    <rPh sb="11" eb="14">
      <t>シエンキン</t>
    </rPh>
    <rPh sb="14" eb="16">
      <t>ソウガク</t>
    </rPh>
    <rPh sb="17" eb="19">
      <t>シシュツ</t>
    </rPh>
    <rPh sb="19" eb="21">
      <t>ジョウキョウ</t>
    </rPh>
    <rPh sb="22" eb="25">
      <t>コンネンド</t>
    </rPh>
    <rPh sb="25" eb="27">
      <t>ミコ</t>
    </rPh>
    <phoneticPr fontId="3"/>
  </si>
  <si>
    <t>雇用支援金の支出状況　（※４）</t>
    <rPh sb="0" eb="2">
      <t>コヨウ</t>
    </rPh>
    <rPh sb="2" eb="4">
      <t>シエン</t>
    </rPh>
    <rPh sb="4" eb="5">
      <t>キン</t>
    </rPh>
    <rPh sb="6" eb="8">
      <t>シシュツ</t>
    </rPh>
    <rPh sb="8" eb="10">
      <t>ジョウキョウ</t>
    </rPh>
    <phoneticPr fontId="3"/>
  </si>
  <si>
    <t>1人あたりの支援金総額の支出状況
（今年度実績）</t>
    <rPh sb="21" eb="23">
      <t>ジッセキ</t>
    </rPh>
    <phoneticPr fontId="3"/>
  </si>
  <si>
    <t>特別研究員状況　（※５）</t>
    <rPh sb="0" eb="5">
      <t>トクベツケンキュウイン</t>
    </rPh>
    <rPh sb="5" eb="7">
      <t>ジョウキョウ</t>
    </rPh>
    <phoneticPr fontId="3"/>
  </si>
  <si>
    <t>日本学術振興会への連絡事項　（※６）</t>
    <rPh sb="0" eb="2">
      <t>ニホン</t>
    </rPh>
    <rPh sb="2" eb="4">
      <t>ガクジュツ</t>
    </rPh>
    <rPh sb="4" eb="7">
      <t>シンコウカイ</t>
    </rPh>
    <rPh sb="9" eb="11">
      <t>レンラク</t>
    </rPh>
    <rPh sb="11" eb="13">
      <t>ジコウ</t>
    </rPh>
    <phoneticPr fontId="3"/>
  </si>
  <si>
    <t>年度受付番号</t>
    <rPh sb="0" eb="1">
      <t>ネン</t>
    </rPh>
    <rPh sb="1" eb="2">
      <t>ド</t>
    </rPh>
    <rPh sb="2" eb="4">
      <t>ウケツケ</t>
    </rPh>
    <rPh sb="4" eb="6">
      <t>バンゴウ</t>
    </rPh>
    <phoneticPr fontId="3"/>
  </si>
  <si>
    <t>氏名</t>
    <rPh sb="0" eb="2">
      <t>シメイ</t>
    </rPh>
    <phoneticPr fontId="3"/>
  </si>
  <si>
    <t>機関名</t>
    <rPh sb="0" eb="3">
      <t>キカンメイ</t>
    </rPh>
    <phoneticPr fontId="3"/>
  </si>
  <si>
    <t>部局名</t>
    <rPh sb="0" eb="2">
      <t>ブキョク</t>
    </rPh>
    <rPh sb="2" eb="3">
      <t>メイ</t>
    </rPh>
    <phoneticPr fontId="3"/>
  </si>
  <si>
    <t>職名</t>
    <rPh sb="0" eb="2">
      <t>ショクメイ</t>
    </rPh>
    <phoneticPr fontId="3"/>
  </si>
  <si>
    <t>資格</t>
    <rPh sb="0" eb="2">
      <t>シカク</t>
    </rPh>
    <phoneticPr fontId="3"/>
  </si>
  <si>
    <t>雇用支援金
月額</t>
    <rPh sb="0" eb="2">
      <t>コヨウ</t>
    </rPh>
    <rPh sb="2" eb="4">
      <t>シエン</t>
    </rPh>
    <rPh sb="4" eb="5">
      <t>キン</t>
    </rPh>
    <rPh sb="6" eb="8">
      <t>ゲツガク</t>
    </rPh>
    <phoneticPr fontId="3"/>
  </si>
  <si>
    <t>採用開始年月日
（CPDはPDの採用開始年月日）</t>
    <rPh sb="0" eb="2">
      <t>サイヨウ</t>
    </rPh>
    <rPh sb="2" eb="4">
      <t>カイシ</t>
    </rPh>
    <rPh sb="4" eb="7">
      <t>ネンガッピ</t>
    </rPh>
    <rPh sb="20" eb="23">
      <t>ネンガッピ</t>
    </rPh>
    <phoneticPr fontId="3"/>
  </si>
  <si>
    <t>当初 （採用時）
採用月数</t>
    <rPh sb="0" eb="2">
      <t>トウショ</t>
    </rPh>
    <rPh sb="4" eb="6">
      <t>サイヨウ</t>
    </rPh>
    <rPh sb="6" eb="7">
      <t>ジ</t>
    </rPh>
    <rPh sb="9" eb="11">
      <t>サイヨウ</t>
    </rPh>
    <rPh sb="11" eb="12">
      <t>ツキ</t>
    </rPh>
    <rPh sb="12" eb="13">
      <t>スウ</t>
    </rPh>
    <phoneticPr fontId="3"/>
  </si>
  <si>
    <t>当初（採用時）
採用終了予定日</t>
    <rPh sb="0" eb="2">
      <t>トウショ</t>
    </rPh>
    <rPh sb="3" eb="5">
      <t>サイヨウ</t>
    </rPh>
    <rPh sb="5" eb="6">
      <t>ジ</t>
    </rPh>
    <rPh sb="8" eb="10">
      <t>サイヨウ</t>
    </rPh>
    <rPh sb="10" eb="12">
      <t>シュウリョウ</t>
    </rPh>
    <rPh sb="12" eb="14">
      <t>ヨテイ</t>
    </rPh>
    <rPh sb="14" eb="15">
      <t>ビ</t>
    </rPh>
    <phoneticPr fontId="3"/>
  </si>
  <si>
    <t>提出時点の
採用終了予定日</t>
    <rPh sb="0" eb="2">
      <t>テイシュツ</t>
    </rPh>
    <rPh sb="2" eb="4">
      <t>ジテン</t>
    </rPh>
    <rPh sb="6" eb="8">
      <t>サイヨウ</t>
    </rPh>
    <rPh sb="8" eb="10">
      <t>シュウリョウ</t>
    </rPh>
    <rPh sb="10" eb="12">
      <t>ヨテイ</t>
    </rPh>
    <rPh sb="12" eb="13">
      <t>ビ</t>
    </rPh>
    <phoneticPr fontId="3"/>
  </si>
  <si>
    <t>雇用開始年月日</t>
    <rPh sb="0" eb="2">
      <t>コヨウ</t>
    </rPh>
    <rPh sb="2" eb="4">
      <t>カイシ</t>
    </rPh>
    <rPh sb="4" eb="6">
      <t>ネンゲツ</t>
    </rPh>
    <rPh sb="6" eb="7">
      <t>ニチ</t>
    </rPh>
    <phoneticPr fontId="3"/>
  </si>
  <si>
    <t>雇用終了（予定）年月日</t>
    <rPh sb="0" eb="2">
      <t>コヨウ</t>
    </rPh>
    <rPh sb="2" eb="4">
      <t>シュウリョウ</t>
    </rPh>
    <rPh sb="5" eb="7">
      <t>ヨテイ</t>
    </rPh>
    <rPh sb="8" eb="10">
      <t>ネンゲツ</t>
    </rPh>
    <rPh sb="10" eb="11">
      <t>ニチ</t>
    </rPh>
    <phoneticPr fontId="3"/>
  </si>
  <si>
    <t>　雇用月数</t>
    <rPh sb="1" eb="3">
      <t>コヨウ</t>
    </rPh>
    <rPh sb="3" eb="5">
      <t>ツキスウ</t>
    </rPh>
    <phoneticPr fontId="3"/>
  </si>
  <si>
    <t>　1人あたりの支援金総額（支援額の上限）</t>
    <rPh sb="2" eb="3">
      <t>ニン</t>
    </rPh>
    <rPh sb="7" eb="9">
      <t>シエン</t>
    </rPh>
    <rPh sb="9" eb="10">
      <t>キン</t>
    </rPh>
    <rPh sb="10" eb="12">
      <t>ソウガク</t>
    </rPh>
    <rPh sb="13" eb="15">
      <t>シエン</t>
    </rPh>
    <rPh sb="15" eb="16">
      <t>ガク</t>
    </rPh>
    <rPh sb="17" eb="19">
      <t>ジョウゲン</t>
    </rPh>
    <phoneticPr fontId="3"/>
  </si>
  <si>
    <t>第1・四半期支出について</t>
    <rPh sb="0" eb="1">
      <t>ダイ</t>
    </rPh>
    <rPh sb="3" eb="6">
      <t>シハンキ</t>
    </rPh>
    <rPh sb="6" eb="8">
      <t>シシュツ</t>
    </rPh>
    <phoneticPr fontId="3"/>
  </si>
  <si>
    <t>請求予定額</t>
  </si>
  <si>
    <t>第2・四半期支出について</t>
    <rPh sb="0" eb="1">
      <t>ダイ</t>
    </rPh>
    <rPh sb="3" eb="6">
      <t>シハンキ</t>
    </rPh>
    <rPh sb="6" eb="8">
      <t>シシュツ</t>
    </rPh>
    <phoneticPr fontId="3"/>
  </si>
  <si>
    <t>第3・四半期支出について</t>
    <rPh sb="0" eb="1">
      <t>ダイ</t>
    </rPh>
    <rPh sb="3" eb="6">
      <t>シハンキ</t>
    </rPh>
    <rPh sb="6" eb="8">
      <t>シシュツ</t>
    </rPh>
    <phoneticPr fontId="3"/>
  </si>
  <si>
    <t>第4・四半期支出について</t>
    <rPh sb="0" eb="1">
      <t>ダイ</t>
    </rPh>
    <rPh sb="3" eb="6">
      <t>シハンキ</t>
    </rPh>
    <rPh sb="6" eb="8">
      <t>シシュツ</t>
    </rPh>
    <phoneticPr fontId="3"/>
  </si>
  <si>
    <t>支出実績合計（C)
（①＋②＋③＋④)</t>
    <rPh sb="0" eb="2">
      <t>シシュツ</t>
    </rPh>
    <rPh sb="2" eb="4">
      <t>ジッセキ</t>
    </rPh>
    <rPh sb="4" eb="6">
      <t>ゴウケイ</t>
    </rPh>
    <phoneticPr fontId="3"/>
  </si>
  <si>
    <t>今年度請求予定額（a)と実績額(ｃ)との差額（d) 
= (a) - （C)</t>
    <rPh sb="0" eb="3">
      <t>コンネンド</t>
    </rPh>
    <rPh sb="3" eb="5">
      <t>セイキュウ</t>
    </rPh>
    <rPh sb="5" eb="7">
      <t>ヨテイ</t>
    </rPh>
    <rPh sb="7" eb="8">
      <t>ガク</t>
    </rPh>
    <rPh sb="12" eb="15">
      <t>ジッセキガク</t>
    </rPh>
    <rPh sb="20" eb="22">
      <t>サガク</t>
    </rPh>
    <phoneticPr fontId="3"/>
  </si>
  <si>
    <t>次年度以降執行可能額（実績）
(b)＋(d)</t>
    <rPh sb="11" eb="13">
      <t>ジッセキ</t>
    </rPh>
    <phoneticPr fontId="3"/>
  </si>
  <si>
    <t>提出時の状況</t>
    <rPh sb="0" eb="2">
      <t>テイシュツ</t>
    </rPh>
    <rPh sb="2" eb="3">
      <t>ジ</t>
    </rPh>
    <rPh sb="4" eb="6">
      <t>ジョウキョウ</t>
    </rPh>
    <phoneticPr fontId="3"/>
  </si>
  <si>
    <t>前回からの変更の有無</t>
    <rPh sb="0" eb="2">
      <t>ゼンカイ</t>
    </rPh>
    <rPh sb="5" eb="7">
      <t>ヘンコウ</t>
    </rPh>
    <rPh sb="8" eb="10">
      <t>ウム</t>
    </rPh>
    <phoneticPr fontId="3"/>
  </si>
  <si>
    <t>変更理由</t>
    <rPh sb="0" eb="2">
      <t>ヘンコウ</t>
    </rPh>
    <rPh sb="2" eb="4">
      <t>リユウ</t>
    </rPh>
    <phoneticPr fontId="3"/>
  </si>
  <si>
    <t>雇用月数合計</t>
    <rPh sb="0" eb="2">
      <t>コヨウ</t>
    </rPh>
    <rPh sb="2" eb="4">
      <t>ツキスウ</t>
    </rPh>
    <rPh sb="4" eb="6">
      <t>ゴウケイ</t>
    </rPh>
    <phoneticPr fontId="3"/>
  </si>
  <si>
    <t>うち、今年度
（月数）</t>
    <rPh sb="3" eb="6">
      <t>コンネンド</t>
    </rPh>
    <rPh sb="8" eb="10">
      <t>ツキスウ</t>
    </rPh>
    <phoneticPr fontId="3"/>
  </si>
  <si>
    <t>うち、来年度以降
（月数）</t>
    <rPh sb="3" eb="6">
      <t>ライネンド</t>
    </rPh>
    <rPh sb="6" eb="8">
      <t>イコウ</t>
    </rPh>
    <rPh sb="10" eb="12">
      <t>ツキスウ</t>
    </rPh>
    <phoneticPr fontId="3"/>
  </si>
  <si>
    <t>　うち、前年度までの支給済額</t>
    <rPh sb="4" eb="7">
      <t>ゼンネンド</t>
    </rPh>
    <rPh sb="10" eb="12">
      <t>シキュウ</t>
    </rPh>
    <rPh sb="12" eb="13">
      <t>ス</t>
    </rPh>
    <rPh sb="13" eb="14">
      <t>ガク</t>
    </rPh>
    <phoneticPr fontId="3"/>
  </si>
  <si>
    <t>うち、今年度請求予定額(a)</t>
    <rPh sb="3" eb="6">
      <t>コンネンド</t>
    </rPh>
    <rPh sb="6" eb="8">
      <t>セイキュウ</t>
    </rPh>
    <rPh sb="8" eb="10">
      <t>ヨテイ</t>
    </rPh>
    <rPh sb="10" eb="11">
      <t>ガク</t>
    </rPh>
    <phoneticPr fontId="3"/>
  </si>
  <si>
    <t>うち、次年度以降請求可能額(b)</t>
    <rPh sb="8" eb="10">
      <t>セイキュウ</t>
    </rPh>
    <phoneticPr fontId="3"/>
  </si>
  <si>
    <t>取得予定期間</t>
    <rPh sb="0" eb="2">
      <t>シュトク</t>
    </rPh>
    <rPh sb="2" eb="4">
      <t>ヨテイ</t>
    </rPh>
    <rPh sb="4" eb="6">
      <t>キカン</t>
    </rPh>
    <phoneticPr fontId="3"/>
  </si>
  <si>
    <t>（日時）</t>
    <rPh sb="1" eb="3">
      <t>ニチジ</t>
    </rPh>
    <phoneticPr fontId="3"/>
  </si>
  <si>
    <t>（月数）</t>
    <rPh sb="1" eb="3">
      <t>ツキスウ</t>
    </rPh>
    <phoneticPr fontId="3"/>
  </si>
  <si>
    <t>うち、研究奨励金</t>
    <rPh sb="3" eb="5">
      <t>ケンキュウ</t>
    </rPh>
    <rPh sb="5" eb="8">
      <t>ショウレイキン</t>
    </rPh>
    <phoneticPr fontId="3"/>
  </si>
  <si>
    <t>うち、雇用支援金</t>
    <rPh sb="3" eb="5">
      <t>コヨウ</t>
    </rPh>
    <rPh sb="5" eb="7">
      <t>シエン</t>
    </rPh>
    <rPh sb="7" eb="8">
      <t>キン</t>
    </rPh>
    <phoneticPr fontId="3"/>
  </si>
  <si>
    <t>開始年月日</t>
    <rPh sb="0" eb="2">
      <t>カイシ</t>
    </rPh>
    <rPh sb="2" eb="5">
      <t>ネンガッピ</t>
    </rPh>
    <phoneticPr fontId="3"/>
  </si>
  <si>
    <t>終了年月日</t>
    <rPh sb="0" eb="2">
      <t>シュウリョウ</t>
    </rPh>
    <rPh sb="2" eb="5">
      <t>ネンガッピ</t>
    </rPh>
    <phoneticPr fontId="3"/>
  </si>
  <si>
    <t>通番</t>
    <rPh sb="0" eb="2">
      <t>ツウバン</t>
    </rPh>
    <phoneticPr fontId="3"/>
  </si>
  <si>
    <t>プルダウン選択</t>
    <rPh sb="5" eb="7">
      <t>センタク</t>
    </rPh>
    <phoneticPr fontId="3"/>
  </si>
  <si>
    <t>自動</t>
    <rPh sb="0" eb="2">
      <t>ジドウ</t>
    </rPh>
    <phoneticPr fontId="3"/>
  </si>
  <si>
    <t>数値入力</t>
    <rPh sb="0" eb="2">
      <t>スウチ</t>
    </rPh>
    <rPh sb="2" eb="4">
      <t>ニュウリョク</t>
    </rPh>
    <phoneticPr fontId="3"/>
  </si>
  <si>
    <t>入力</t>
    <rPh sb="0" eb="2">
      <t>ニュウリョク</t>
    </rPh>
    <phoneticPr fontId="3"/>
  </si>
  <si>
    <t>年月日入力</t>
    <rPh sb="0" eb="1">
      <t>ネン</t>
    </rPh>
    <rPh sb="1" eb="2">
      <t>ツキ</t>
    </rPh>
    <rPh sb="2" eb="3">
      <t>ヒ</t>
    </rPh>
    <rPh sb="3" eb="5">
      <t>ニュウリョク</t>
    </rPh>
    <phoneticPr fontId="3"/>
  </si>
  <si>
    <t>数値入力</t>
    <rPh sb="0" eb="4">
      <t>スウチニュウリョク</t>
    </rPh>
    <phoneticPr fontId="3"/>
  </si>
  <si>
    <t>年月日入力</t>
    <rPh sb="0" eb="2">
      <t>ネンゲツ</t>
    </rPh>
    <rPh sb="2" eb="3">
      <t>ヒ</t>
    </rPh>
    <rPh sb="3" eb="5">
      <t>ニュウリョク</t>
    </rPh>
    <phoneticPr fontId="3"/>
  </si>
  <si>
    <t>年月日入力</t>
    <rPh sb="0" eb="3">
      <t>ネンゲツヒ</t>
    </rPh>
    <rPh sb="3" eb="5">
      <t>ニュウリョク</t>
    </rPh>
    <phoneticPr fontId="3"/>
  </si>
  <si>
    <t>該当あれば入力</t>
    <rPh sb="0" eb="2">
      <t>ガイトウ</t>
    </rPh>
    <rPh sb="5" eb="7">
      <t>ニュウリョク</t>
    </rPh>
    <phoneticPr fontId="3"/>
  </si>
  <si>
    <t>雇用</t>
  </si>
  <si>
    <t>学術　太郎</t>
    <rPh sb="0" eb="2">
      <t>ガクジュツ</t>
    </rPh>
    <rPh sb="3" eb="5">
      <t>タロウ</t>
    </rPh>
    <phoneticPr fontId="3"/>
  </si>
  <si>
    <t>○○センター</t>
    <phoneticPr fontId="3"/>
  </si>
  <si>
    <t>PD</t>
  </si>
  <si>
    <t>有</t>
  </si>
  <si>
    <t>雇用</t>
    <phoneticPr fontId="3"/>
  </si>
  <si>
    <t>振興　花子</t>
    <rPh sb="0" eb="2">
      <t>シンコウ</t>
    </rPh>
    <rPh sb="3" eb="5">
      <t>ハナコ</t>
    </rPh>
    <phoneticPr fontId="3"/>
  </si>
  <si>
    <t>RPD</t>
  </si>
  <si>
    <t>養成　次郎</t>
    <rPh sb="0" eb="2">
      <t>ヨウセイ</t>
    </rPh>
    <rPh sb="3" eb="5">
      <t>ジロウ</t>
    </rPh>
    <phoneticPr fontId="3"/>
  </si>
  <si>
    <t>CPD</t>
  </si>
  <si>
    <t>フェローシップ型</t>
  </si>
  <si>
    <t>フェロー受入</t>
  </si>
  <si>
    <t>2024/7/1より受入研究機関へ移動。</t>
    <rPh sb="10" eb="16">
      <t>ウケイレケンキュウキカン</t>
    </rPh>
    <rPh sb="17" eb="19">
      <t>イドウ</t>
    </rPh>
    <phoneticPr fontId="3"/>
  </si>
  <si>
    <t>PDFで提出する際には、非表示とすること。</t>
    <rPh sb="4" eb="6">
      <t>テイシュツ</t>
    </rPh>
    <rPh sb="8" eb="9">
      <t>サイ</t>
    </rPh>
    <rPh sb="12" eb="15">
      <t>ヒヒョウジ</t>
    </rPh>
    <phoneticPr fontId="3"/>
  </si>
  <si>
    <t>★</t>
    <phoneticPr fontId="3"/>
  </si>
  <si>
    <t>黄色</t>
    <rPh sb="0" eb="2">
      <t>キイロ</t>
    </rPh>
    <phoneticPr fontId="3"/>
  </si>
  <si>
    <t>雇用RPD</t>
    <rPh sb="0" eb="2">
      <t>コヨウ</t>
    </rPh>
    <phoneticPr fontId="3"/>
  </si>
  <si>
    <t>雇用CPD</t>
    <rPh sb="0" eb="2">
      <t>コヨウ</t>
    </rPh>
    <phoneticPr fontId="3"/>
  </si>
  <si>
    <t>採用終了、辞退</t>
    <rPh sb="0" eb="2">
      <t>サイヨウ</t>
    </rPh>
    <rPh sb="2" eb="4">
      <t>シュウリョウ</t>
    </rPh>
    <rPh sb="5" eb="7">
      <t>ジタイ</t>
    </rPh>
    <phoneticPr fontId="3"/>
  </si>
  <si>
    <t>赤色</t>
    <rPh sb="0" eb="2">
      <t>アカイロ</t>
    </rPh>
    <phoneticPr fontId="3"/>
  </si>
  <si>
    <t>は、入力エラーが生じている箇所ですので、入力内容を確認してください。</t>
    <rPh sb="2" eb="4">
      <t>ニュウリョク</t>
    </rPh>
    <rPh sb="8" eb="9">
      <t>ショウ</t>
    </rPh>
    <rPh sb="13" eb="15">
      <t>カショ</t>
    </rPh>
    <rPh sb="20" eb="22">
      <t>ニュウリョク</t>
    </rPh>
    <rPh sb="22" eb="24">
      <t>ナイヨウ</t>
    </rPh>
    <rPh sb="25" eb="27">
      <t>カクニン</t>
    </rPh>
    <phoneticPr fontId="3"/>
  </si>
  <si>
    <t>年月日入力</t>
    <rPh sb="0" eb="3">
      <t>ネンガッピ</t>
    </rPh>
    <rPh sb="3" eb="5">
      <t>ニュウリョク</t>
    </rPh>
    <phoneticPr fontId="3"/>
  </si>
  <si>
    <t>機関変更（転出）</t>
    <rPh sb="2" eb="4">
      <t>ヘンコウ</t>
    </rPh>
    <rPh sb="5" eb="7">
      <t>テンシュツ</t>
    </rPh>
    <phoneticPr fontId="3"/>
  </si>
  <si>
    <t>機関変更（転入）</t>
    <rPh sb="2" eb="4">
      <t>ヘンコウ</t>
    </rPh>
    <phoneticPr fontId="3"/>
  </si>
  <si>
    <t>機関変更（転出）</t>
    <rPh sb="2" eb="4">
      <t>ヘンコウ</t>
    </rPh>
    <phoneticPr fontId="3"/>
  </si>
  <si>
    <t>採用（雇用）期間変更</t>
    <rPh sb="0" eb="2">
      <t>サイヨウ</t>
    </rPh>
    <rPh sb="3" eb="5">
      <t>コヨウ</t>
    </rPh>
    <rPh sb="6" eb="8">
      <t>キカン</t>
    </rPh>
    <rPh sb="8" eb="10">
      <t>ヘンコウ</t>
    </rPh>
    <phoneticPr fontId="3"/>
  </si>
  <si>
    <t>前回の提出後、採用期間（雇用期間）を変更（延長期間の変更）をした場合</t>
    <rPh sb="0" eb="2">
      <t>ゼンカイ</t>
    </rPh>
    <rPh sb="3" eb="5">
      <t>テイシュツ</t>
    </rPh>
    <rPh sb="5" eb="6">
      <t>アト</t>
    </rPh>
    <rPh sb="7" eb="9">
      <t>サイヨウ</t>
    </rPh>
    <rPh sb="9" eb="11">
      <t>キカン</t>
    </rPh>
    <rPh sb="12" eb="14">
      <t>コヨウ</t>
    </rPh>
    <rPh sb="14" eb="16">
      <t>キカン</t>
    </rPh>
    <rPh sb="18" eb="20">
      <t>ヘンコウ</t>
    </rPh>
    <rPh sb="21" eb="23">
      <t>エンチョウ</t>
    </rPh>
    <rPh sb="23" eb="25">
      <t>キカン</t>
    </rPh>
    <rPh sb="26" eb="28">
      <t>ヘンコウ</t>
    </rPh>
    <rPh sb="32" eb="34">
      <t>バアイ</t>
    </rPh>
    <phoneticPr fontId="3"/>
  </si>
  <si>
    <t>PDFで提出する際には、非表示とすること。</t>
    <phoneticPr fontId="3"/>
  </si>
  <si>
    <t>＜提出時の状況＞</t>
    <rPh sb="1" eb="3">
      <t>テイシュツ</t>
    </rPh>
    <rPh sb="3" eb="4">
      <t>ジ</t>
    </rPh>
    <rPh sb="5" eb="7">
      <t>ジョウキョウ</t>
    </rPh>
    <phoneticPr fontId="3"/>
  </si>
  <si>
    <t>前回提出時から変更が生じた者</t>
    <rPh sb="0" eb="2">
      <t>ゼンカイ</t>
    </rPh>
    <rPh sb="2" eb="4">
      <t>テイシュツ</t>
    </rPh>
    <rPh sb="4" eb="5">
      <t>ジ</t>
    </rPh>
    <rPh sb="7" eb="9">
      <t>ヘンコウ</t>
    </rPh>
    <rPh sb="10" eb="11">
      <t>ショウ</t>
    </rPh>
    <rPh sb="13" eb="14">
      <t>シャ</t>
    </rPh>
    <phoneticPr fontId="3"/>
  </si>
  <si>
    <r>
      <rPr>
        <sz val="14"/>
        <rFont val="ＭＳ Ｐゴシック"/>
        <family val="3"/>
        <charset val="128"/>
      </rPr>
      <t>備考</t>
    </r>
    <r>
      <rPr>
        <sz val="11"/>
        <rFont val="ＭＳ Ｐゴシック"/>
        <family val="3"/>
        <charset val="128"/>
      </rPr>
      <t xml:space="preserve">
特別研究員の中断状況、辞退者、受入研究機関変更等が生じた場合に記載してください。</t>
    </r>
    <rPh sb="0" eb="2">
      <t>ビコウ</t>
    </rPh>
    <rPh sb="4" eb="6">
      <t>トクベツ</t>
    </rPh>
    <rPh sb="6" eb="9">
      <t>ケンキュウイン</t>
    </rPh>
    <rPh sb="10" eb="12">
      <t>チュウダン</t>
    </rPh>
    <rPh sb="12" eb="14">
      <t>ジョウキョウ</t>
    </rPh>
    <rPh sb="15" eb="17">
      <t>ジタイ</t>
    </rPh>
    <rPh sb="17" eb="18">
      <t>シャ</t>
    </rPh>
    <rPh sb="19" eb="20">
      <t>ウ</t>
    </rPh>
    <rPh sb="20" eb="21">
      <t>イ</t>
    </rPh>
    <rPh sb="21" eb="23">
      <t>ケンキュウ</t>
    </rPh>
    <rPh sb="23" eb="25">
      <t>キカン</t>
    </rPh>
    <rPh sb="25" eb="27">
      <t>ヘンコウ</t>
    </rPh>
    <rPh sb="27" eb="28">
      <t>トウ</t>
    </rPh>
    <rPh sb="29" eb="30">
      <t>ショウ</t>
    </rPh>
    <rPh sb="32" eb="34">
      <t>バアイ</t>
    </rPh>
    <rPh sb="35" eb="37">
      <t>キサイ</t>
    </rPh>
    <phoneticPr fontId="3"/>
  </si>
  <si>
    <t>記載にあっては、必ず「作成要領」シートをご確認ください。</t>
    <rPh sb="0" eb="2">
      <t>キサイ</t>
    </rPh>
    <rPh sb="8" eb="9">
      <t>カナラ</t>
    </rPh>
    <rPh sb="11" eb="13">
      <t>サクセイ</t>
    </rPh>
    <rPh sb="13" eb="15">
      <t>ヨウリョウ</t>
    </rPh>
    <rPh sb="21" eb="23">
      <t>カクニン</t>
    </rPh>
    <phoneticPr fontId="3"/>
  </si>
  <si>
    <t>辞退</t>
    <phoneticPr fontId="3"/>
  </si>
  <si>
    <t>【B】請求に係る情報</t>
    <rPh sb="3" eb="5">
      <t>セイキュウ</t>
    </rPh>
    <rPh sb="6" eb="7">
      <t>カカ</t>
    </rPh>
    <rPh sb="8" eb="10">
      <t>ジョウホウ</t>
    </rPh>
    <phoneticPr fontId="3"/>
  </si>
  <si>
    <t>【C】雇用支援金の執行状況等</t>
    <rPh sb="3" eb="5">
      <t>コヨウ</t>
    </rPh>
    <rPh sb="5" eb="7">
      <t>シエン</t>
    </rPh>
    <rPh sb="7" eb="8">
      <t>キン</t>
    </rPh>
    <rPh sb="9" eb="11">
      <t>シッコウ</t>
    </rPh>
    <rPh sb="11" eb="13">
      <t>ジョウキョウ</t>
    </rPh>
    <rPh sb="13" eb="14">
      <t>トウ</t>
    </rPh>
    <phoneticPr fontId="3"/>
  </si>
  <si>
    <r>
      <t>の項目のみ、入力又は</t>
    </r>
    <r>
      <rPr>
        <b/>
        <sz val="20"/>
        <color theme="4"/>
        <rFont val="ＭＳ Ｐゴシック"/>
        <family val="3"/>
        <charset val="128"/>
      </rPr>
      <t>プルダウン選択</t>
    </r>
    <r>
      <rPr>
        <b/>
        <sz val="20"/>
        <rFont val="ＭＳ Ｐゴシック"/>
        <family val="3"/>
        <charset val="128"/>
      </rPr>
      <t>してください。</t>
    </r>
    <rPh sb="1" eb="3">
      <t>コウモク</t>
    </rPh>
    <rPh sb="6" eb="8">
      <t>ニュウリョク</t>
    </rPh>
    <rPh sb="8" eb="9">
      <t>マタ</t>
    </rPh>
    <rPh sb="15" eb="17">
      <t>センタク</t>
    </rPh>
    <phoneticPr fontId="3"/>
  </si>
  <si>
    <t>【様式３】雇用支援金概算払請求書提出時は【B】も記入してください。</t>
    <rPh sb="18" eb="19">
      <t>ジ</t>
    </rPh>
    <rPh sb="24" eb="26">
      <t>キニュウ</t>
    </rPh>
    <phoneticPr fontId="3"/>
  </si>
  <si>
    <r>
      <t>【D】雇用PD等に係る情報</t>
    </r>
    <r>
      <rPr>
        <u/>
        <sz val="16"/>
        <rFont val="ＭＳ Ｐゴシック"/>
        <family val="3"/>
        <charset val="128"/>
      </rPr>
      <t>（※１）</t>
    </r>
    <rPh sb="3" eb="5">
      <t>コヨウ</t>
    </rPh>
    <rPh sb="7" eb="8">
      <t>トウ</t>
    </rPh>
    <rPh sb="9" eb="10">
      <t>カカ</t>
    </rPh>
    <rPh sb="11" eb="13">
      <t>ジョウホウ</t>
    </rPh>
    <phoneticPr fontId="3"/>
  </si>
  <si>
    <t>第1・四半期
 小計①</t>
    <rPh sb="0" eb="1">
      <t>ダイ</t>
    </rPh>
    <rPh sb="3" eb="6">
      <t>シハンキ</t>
    </rPh>
    <rPh sb="8" eb="10">
      <t>ショウケイ</t>
    </rPh>
    <phoneticPr fontId="3"/>
  </si>
  <si>
    <t>第2・四半期小計②</t>
    <rPh sb="0" eb="1">
      <t>ダイ</t>
    </rPh>
    <rPh sb="3" eb="6">
      <t>シハンキ</t>
    </rPh>
    <rPh sb="6" eb="8">
      <t>ショウケイ</t>
    </rPh>
    <phoneticPr fontId="3"/>
  </si>
  <si>
    <t>第3・四半期
小計③</t>
    <rPh sb="0" eb="1">
      <t>ダイ</t>
    </rPh>
    <rPh sb="3" eb="6">
      <t>シハンキ</t>
    </rPh>
    <rPh sb="7" eb="9">
      <t>ショウケイ</t>
    </rPh>
    <phoneticPr fontId="3"/>
  </si>
  <si>
    <t>第4・四半期小計④</t>
    <rPh sb="0" eb="1">
      <t>ダイ</t>
    </rPh>
    <rPh sb="3" eb="6">
      <t>シハンキ</t>
    </rPh>
    <rPh sb="6" eb="8">
      <t>ショウケイ</t>
    </rPh>
    <phoneticPr fontId="3"/>
  </si>
  <si>
    <t>支給対象
雇用PD・RPD
人数合計</t>
    <rPh sb="0" eb="2">
      <t>シキュウ</t>
    </rPh>
    <rPh sb="2" eb="4">
      <t>タイショウ</t>
    </rPh>
    <rPh sb="5" eb="6">
      <t>ヤトイ</t>
    </rPh>
    <rPh sb="6" eb="7">
      <t>ヨウ</t>
    </rPh>
    <rPh sb="14" eb="15">
      <t>ニン</t>
    </rPh>
    <rPh sb="15" eb="16">
      <t>スウ</t>
    </rPh>
    <rPh sb="16" eb="18">
      <t>ゴウケイ</t>
    </rPh>
    <phoneticPr fontId="3"/>
  </si>
  <si>
    <t>※基本的には、JSPS確認用のため編集不要</t>
    <rPh sb="1" eb="3">
      <t>キホン</t>
    </rPh>
    <rPh sb="3" eb="4">
      <t>テキ</t>
    </rPh>
    <rPh sb="11" eb="13">
      <t>カクニン</t>
    </rPh>
    <rPh sb="13" eb="14">
      <t>ヨウ</t>
    </rPh>
    <rPh sb="17" eb="19">
      <t>ヘンシュウ</t>
    </rPh>
    <rPh sb="19" eb="21">
      <t>フヨウ</t>
    </rPh>
    <phoneticPr fontId="3"/>
  </si>
  <si>
    <t>雇用PD＋雇用RPD分雇用支援金概算</t>
    <rPh sb="0" eb="2">
      <t>コヨウ</t>
    </rPh>
    <rPh sb="5" eb="7">
      <t>コヨウ</t>
    </rPh>
    <rPh sb="10" eb="11">
      <t>ブン</t>
    </rPh>
    <rPh sb="11" eb="13">
      <t>コヨウ</t>
    </rPh>
    <rPh sb="13" eb="15">
      <t>シエン</t>
    </rPh>
    <rPh sb="15" eb="16">
      <t>キン</t>
    </rPh>
    <rPh sb="16" eb="18">
      <t>ガイサン</t>
    </rPh>
    <phoneticPr fontId="3"/>
  </si>
  <si>
    <t>雇用CPD分
雇用支援金概算</t>
    <rPh sb="0" eb="2">
      <t>コヨウ</t>
    </rPh>
    <rPh sb="5" eb="6">
      <t>ブン</t>
    </rPh>
    <rPh sb="7" eb="9">
      <t>コヨウ</t>
    </rPh>
    <rPh sb="9" eb="11">
      <t>シエン</t>
    </rPh>
    <rPh sb="11" eb="12">
      <t>キン</t>
    </rPh>
    <rPh sb="12" eb="14">
      <t>ガイサン</t>
    </rPh>
    <phoneticPr fontId="3"/>
  </si>
  <si>
    <t>合計</t>
    <rPh sb="0" eb="2">
      <t>ゴウケイ</t>
    </rPh>
    <phoneticPr fontId="3"/>
  </si>
  <si>
    <t>【D】支給対象者数等</t>
    <rPh sb="3" eb="5">
      <t>シキュウ</t>
    </rPh>
    <rPh sb="5" eb="7">
      <t>タイショウ</t>
    </rPh>
    <rPh sb="7" eb="8">
      <t>シャ</t>
    </rPh>
    <rPh sb="8" eb="9">
      <t>スウ</t>
    </rPh>
    <rPh sb="9" eb="10">
      <t>トウ</t>
    </rPh>
    <phoneticPr fontId="3"/>
  </si>
  <si>
    <t>提出時の
雇用PD等人数
（予定含む。）</t>
    <rPh sb="0" eb="2">
      <t>テイシュツ</t>
    </rPh>
    <rPh sb="2" eb="3">
      <t>ジ</t>
    </rPh>
    <rPh sb="5" eb="7">
      <t>コヨウ</t>
    </rPh>
    <rPh sb="9" eb="10">
      <t>トウ</t>
    </rPh>
    <rPh sb="10" eb="11">
      <t>ニン</t>
    </rPh>
    <rPh sb="11" eb="12">
      <t>スウ</t>
    </rPh>
    <rPh sb="14" eb="16">
      <t>ヨテイ</t>
    </rPh>
    <rPh sb="16" eb="17">
      <t>フク</t>
    </rPh>
    <phoneticPr fontId="3"/>
  </si>
  <si>
    <t>提出時
フェローシップ型受入れ
PD等人数</t>
    <rPh sb="0" eb="2">
      <t>テイシュツ</t>
    </rPh>
    <rPh sb="2" eb="3">
      <t>ジ</t>
    </rPh>
    <rPh sb="12" eb="13">
      <t>ウ</t>
    </rPh>
    <rPh sb="13" eb="14">
      <t>イ</t>
    </rPh>
    <rPh sb="18" eb="19">
      <t>トウ</t>
    </rPh>
    <rPh sb="19" eb="20">
      <t>ニン</t>
    </rPh>
    <rPh sb="20" eb="21">
      <t>スウ</t>
    </rPh>
    <phoneticPr fontId="3"/>
  </si>
  <si>
    <t>日本学術振興大学</t>
    <rPh sb="0" eb="2">
      <t>ニホン</t>
    </rPh>
    <rPh sb="2" eb="4">
      <t>ガクジュツ</t>
    </rPh>
    <rPh sb="4" eb="6">
      <t>シンコウ</t>
    </rPh>
    <rPh sb="6" eb="8">
      <t>ダイガク</t>
    </rPh>
    <phoneticPr fontId="3"/>
  </si>
  <si>
    <t>記載例）前回の請求の後に中途辞退者が発生したため、執行　残があり、その分を今回請求分に充当したため。</t>
    <rPh sb="0" eb="2">
      <t>キサイ</t>
    </rPh>
    <rPh sb="2" eb="3">
      <t>レイ</t>
    </rPh>
    <rPh sb="4" eb="6">
      <t>ゼンカイ</t>
    </rPh>
    <rPh sb="7" eb="9">
      <t>セイキュウ</t>
    </rPh>
    <rPh sb="10" eb="11">
      <t>ノチ</t>
    </rPh>
    <rPh sb="12" eb="14">
      <t>チュウト</t>
    </rPh>
    <rPh sb="14" eb="16">
      <t>ジタイ</t>
    </rPh>
    <rPh sb="16" eb="17">
      <t>シャ</t>
    </rPh>
    <rPh sb="18" eb="20">
      <t>ハッセイ</t>
    </rPh>
    <rPh sb="25" eb="27">
      <t>シッコウ</t>
    </rPh>
    <rPh sb="28" eb="29">
      <t>ザン</t>
    </rPh>
    <rPh sb="35" eb="36">
      <t>ブン</t>
    </rPh>
    <rPh sb="37" eb="39">
      <t>コンカイ</t>
    </rPh>
    <rPh sb="39" eb="41">
      <t>セイキュウ</t>
    </rPh>
    <rPh sb="41" eb="42">
      <t>ブン</t>
    </rPh>
    <rPh sb="43" eb="45">
      <t>ジュウトウ</t>
    </rPh>
    <phoneticPr fontId="3"/>
  </si>
  <si>
    <t>実績額</t>
  </si>
  <si>
    <t>特任研究員PD</t>
    <rPh sb="0" eb="2">
      <t>トクニン</t>
    </rPh>
    <rPh sb="2" eb="5">
      <t>ケンキュウイン</t>
    </rPh>
    <phoneticPr fontId="3"/>
  </si>
  <si>
    <t>特任研究員RPD</t>
    <rPh sb="0" eb="2">
      <t>トクニン</t>
    </rPh>
    <rPh sb="2" eb="5">
      <t>ケンキュウイン</t>
    </rPh>
    <phoneticPr fontId="3"/>
  </si>
  <si>
    <t>特任研究員CPD</t>
    <rPh sb="0" eb="2">
      <t>トクニン</t>
    </rPh>
    <rPh sb="2" eb="5">
      <t>ケンキュウイン</t>
    </rPh>
    <phoneticPr fontId="3"/>
  </si>
  <si>
    <t>人材　幸子</t>
    <rPh sb="0" eb="2">
      <t>ジンザイ</t>
    </rPh>
    <rPh sb="3" eb="5">
      <t>サチコ</t>
    </rPh>
    <phoneticPr fontId="3"/>
  </si>
  <si>
    <t>作成要領（記載例）［この例は、第2・四半期概算払請求書提出時を想定しています］</t>
    <rPh sb="0" eb="2">
      <t>サクセイ</t>
    </rPh>
    <rPh sb="2" eb="4">
      <t>ヨウリョウ</t>
    </rPh>
    <rPh sb="5" eb="7">
      <t>キサイ</t>
    </rPh>
    <rPh sb="7" eb="8">
      <t>レイ</t>
    </rPh>
    <rPh sb="12" eb="13">
      <t>レイ</t>
    </rPh>
    <rPh sb="15" eb="16">
      <t>ダイ</t>
    </rPh>
    <rPh sb="18" eb="21">
      <t>シハンキ</t>
    </rPh>
    <rPh sb="21" eb="23">
      <t>ガイサン</t>
    </rPh>
    <rPh sb="23" eb="24">
      <t>バラ</t>
    </rPh>
    <rPh sb="24" eb="27">
      <t>セイキュウショ</t>
    </rPh>
    <rPh sb="27" eb="29">
      <t>テイシュツ</t>
    </rPh>
    <rPh sb="29" eb="30">
      <t>ジ</t>
    </rPh>
    <rPh sb="31" eb="33">
      <t>ソウテイ</t>
    </rPh>
    <phoneticPr fontId="3"/>
  </si>
  <si>
    <t>【様式3】第２四半期雇用支援金概算払請求書　提出時</t>
  </si>
  <si>
    <t>フェロー　望</t>
    <rPh sb="5" eb="6">
      <t>ノゾ</t>
    </rPh>
    <phoneticPr fontId="3"/>
  </si>
  <si>
    <t>特研　はじめ</t>
    <rPh sb="0" eb="2">
      <t>トッケン</t>
    </rPh>
    <phoneticPr fontId="3"/>
  </si>
  <si>
    <t>科学　好子</t>
    <rPh sb="0" eb="2">
      <t>カガク</t>
    </rPh>
    <rPh sb="3" eb="4">
      <t>ス</t>
    </rPh>
    <rPh sb="4" eb="5">
      <t>コ</t>
    </rPh>
    <phoneticPr fontId="3"/>
  </si>
  <si>
    <t>科研　三郎</t>
    <rPh sb="0" eb="2">
      <t>カケン</t>
    </rPh>
    <rPh sb="3" eb="5">
      <t>サブロウ</t>
    </rPh>
    <phoneticPr fontId="3"/>
  </si>
  <si>
    <t>学振（特研）　英二</t>
    <rPh sb="0" eb="2">
      <t>ガクシン</t>
    </rPh>
    <rPh sb="3" eb="5">
      <t>トッケン</t>
    </rPh>
    <rPh sb="7" eb="9">
      <t>エイジ</t>
    </rPh>
    <phoneticPr fontId="3"/>
  </si>
  <si>
    <t>大学院○○研究科</t>
    <rPh sb="0" eb="3">
      <t>ダイガクイン</t>
    </rPh>
    <rPh sb="5" eb="8">
      <t>ケンキュウカ</t>
    </rPh>
    <phoneticPr fontId="3"/>
  </si>
  <si>
    <t>○○研究所</t>
    <rPh sb="2" eb="5">
      <t>ケンキュウジョ</t>
    </rPh>
    <phoneticPr fontId="3"/>
  </si>
  <si>
    <t>2025/1/1より中断予定</t>
    <rPh sb="10" eb="12">
      <t>チュウダン</t>
    </rPh>
    <rPh sb="12" eb="14">
      <t>ヨテイ</t>
    </rPh>
    <phoneticPr fontId="3"/>
  </si>
  <si>
    <t>辞退</t>
  </si>
  <si>
    <t>2024/5/31付で採用辞退</t>
    <rPh sb="9" eb="10">
      <t>ヅ</t>
    </rPh>
    <rPh sb="11" eb="13">
      <t>サイヨウ</t>
    </rPh>
    <rPh sb="13" eb="15">
      <t>ジタイ</t>
    </rPh>
    <phoneticPr fontId="3"/>
  </si>
  <si>
    <t>研究　進</t>
    <rPh sb="0" eb="2">
      <t>ケンキュウ</t>
    </rPh>
    <rPh sb="3" eb="4">
      <t>ススム</t>
    </rPh>
    <phoneticPr fontId="3"/>
  </si>
  <si>
    <t>特別研究員PD</t>
    <rPh sb="0" eb="2">
      <t>トクベツ</t>
    </rPh>
    <rPh sb="2" eb="5">
      <t>ケンキュウイン</t>
    </rPh>
    <phoneticPr fontId="3"/>
  </si>
  <si>
    <t>学振　さくら</t>
    <rPh sb="0" eb="2">
      <t>ガクシン</t>
    </rPh>
    <phoneticPr fontId="3"/>
  </si>
  <si>
    <t>雇用　始</t>
    <rPh sb="0" eb="2">
      <t>コヨウ</t>
    </rPh>
    <rPh sb="3" eb="4">
      <t>ハジ</t>
    </rPh>
    <phoneticPr fontId="3"/>
  </si>
  <si>
    <t>学問　学</t>
    <rPh sb="0" eb="2">
      <t>ガクモン</t>
    </rPh>
    <rPh sb="3" eb="4">
      <t>マナ</t>
    </rPh>
    <phoneticPr fontId="3"/>
  </si>
  <si>
    <t>2024/10/1機関変更予定</t>
    <rPh sb="9" eb="11">
      <t>キカン</t>
    </rPh>
    <rPh sb="11" eb="13">
      <t>ヘンコウ</t>
    </rPh>
    <rPh sb="13" eb="15">
      <t>ヨテイ</t>
    </rPh>
    <phoneticPr fontId="3"/>
  </si>
  <si>
    <t>2024/9/30機関変更予定</t>
    <rPh sb="9" eb="11">
      <t>キカン</t>
    </rPh>
    <rPh sb="11" eb="13">
      <t>ヘンコウ</t>
    </rPh>
    <rPh sb="13" eb="15">
      <t>ヨテイ</t>
    </rPh>
    <phoneticPr fontId="3"/>
  </si>
  <si>
    <t>凡例
入力により自動で表示されます。</t>
    <rPh sb="0" eb="2">
      <t>ハンレイ</t>
    </rPh>
    <phoneticPr fontId="3"/>
  </si>
  <si>
    <t>［Ⅵ］：執行残額が生じている場合にはその理由を記載。</t>
    <phoneticPr fontId="3"/>
  </si>
  <si>
    <t>前回の提出時から今回の間に採用を終了した場合</t>
    <rPh sb="0" eb="2">
      <t>ゼンカイ</t>
    </rPh>
    <rPh sb="3" eb="5">
      <t>テイシュツ</t>
    </rPh>
    <rPh sb="5" eb="6">
      <t>ジ</t>
    </rPh>
    <rPh sb="8" eb="10">
      <t>コンカイ</t>
    </rPh>
    <rPh sb="11" eb="12">
      <t>アイダ</t>
    </rPh>
    <rPh sb="13" eb="15">
      <t>サイヨウ</t>
    </rPh>
    <rPh sb="16" eb="18">
      <t>シュウリョウ</t>
    </rPh>
    <rPh sb="20" eb="22">
      <t>バアイ</t>
    </rPh>
    <phoneticPr fontId="3"/>
  </si>
  <si>
    <t>前回の提出時から今回の間に特別研究員を中途辞退した阿合</t>
    <rPh sb="0" eb="2">
      <t>ゼンカイ</t>
    </rPh>
    <rPh sb="3" eb="5">
      <t>テイシュツ</t>
    </rPh>
    <rPh sb="5" eb="6">
      <t>ジ</t>
    </rPh>
    <rPh sb="8" eb="10">
      <t>コンカイ</t>
    </rPh>
    <rPh sb="11" eb="12">
      <t>アイダ</t>
    </rPh>
    <rPh sb="13" eb="18">
      <t>トクベツケンキュウイン</t>
    </rPh>
    <rPh sb="19" eb="21">
      <t>チュウト</t>
    </rPh>
    <rPh sb="21" eb="23">
      <t>ジタイ</t>
    </rPh>
    <rPh sb="25" eb="27">
      <t>アアイ</t>
    </rPh>
    <phoneticPr fontId="3"/>
  </si>
  <si>
    <t>前回の提出時から今回の間に他の受入研究機関から移動し、転入した場合</t>
    <rPh sb="0" eb="2">
      <t>ゼンカイノ</t>
    </rPh>
    <rPh sb="3" eb="12">
      <t>アイダ</t>
    </rPh>
    <rPh sb="13" eb="14">
      <t>ホカ</t>
    </rPh>
    <rPh sb="15" eb="21">
      <t>ウケイレケンキュウキカン</t>
    </rPh>
    <rPh sb="23" eb="25">
      <t>イドウ</t>
    </rPh>
    <rPh sb="27" eb="29">
      <t>テンニュウ</t>
    </rPh>
    <rPh sb="31" eb="33">
      <t>バアイ</t>
    </rPh>
    <phoneticPr fontId="3"/>
  </si>
  <si>
    <t>前回の提出時から今回の間に他の受入研究機関へ移動し、転出した場合</t>
    <rPh sb="0" eb="2">
      <t>ゼンカイ</t>
    </rPh>
    <rPh sb="3" eb="5">
      <t>テイシュツ</t>
    </rPh>
    <rPh sb="5" eb="12">
      <t>ジカラコンカイノアイダ</t>
    </rPh>
    <rPh sb="13" eb="14">
      <t>ホカ</t>
    </rPh>
    <rPh sb="15" eb="21">
      <t>ウケイレケンキュウキカン</t>
    </rPh>
    <rPh sb="22" eb="24">
      <t>イドウ</t>
    </rPh>
    <rPh sb="26" eb="28">
      <t>テンシュツ</t>
    </rPh>
    <rPh sb="30" eb="32">
      <t>バアイ</t>
    </rPh>
    <phoneticPr fontId="3"/>
  </si>
  <si>
    <t>所属・職名</t>
    <rPh sb="0" eb="2">
      <t>ショゾク</t>
    </rPh>
    <rPh sb="3" eb="5">
      <t>ショクメイ</t>
    </rPh>
    <phoneticPr fontId="3"/>
  </si>
  <si>
    <r>
      <rPr>
        <sz val="14"/>
        <rFont val="ＭＳ Ｐゴシック"/>
        <family val="3"/>
        <charset val="128"/>
      </rPr>
      <t>備考</t>
    </r>
    <r>
      <rPr>
        <sz val="11"/>
        <rFont val="ＭＳ Ｐゴシック"/>
        <family val="3"/>
        <charset val="128"/>
      </rPr>
      <t xml:space="preserve">
特別研究員の中断状況、辞退、受入研究機関変更等が生じた場合に記載してください。</t>
    </r>
    <rPh sb="0" eb="2">
      <t>ビコウ</t>
    </rPh>
    <rPh sb="4" eb="6">
      <t>トクベツ</t>
    </rPh>
    <rPh sb="6" eb="9">
      <t>ケンキュウイン</t>
    </rPh>
    <rPh sb="10" eb="12">
      <t>チュウダン</t>
    </rPh>
    <rPh sb="12" eb="14">
      <t>ジョウキョウ</t>
    </rPh>
    <rPh sb="15" eb="17">
      <t>ジタイ</t>
    </rPh>
    <rPh sb="18" eb="19">
      <t>ウ</t>
    </rPh>
    <rPh sb="19" eb="20">
      <t>イ</t>
    </rPh>
    <rPh sb="20" eb="22">
      <t>ケンキュウ</t>
    </rPh>
    <rPh sb="22" eb="24">
      <t>キカン</t>
    </rPh>
    <rPh sb="24" eb="26">
      <t>ヘンコウ</t>
    </rPh>
    <rPh sb="26" eb="27">
      <t>トウ</t>
    </rPh>
    <rPh sb="28" eb="29">
      <t>ショウ</t>
    </rPh>
    <rPh sb="31" eb="33">
      <t>バアイ</t>
    </rPh>
    <rPh sb="34" eb="36">
      <t>キサイ</t>
    </rPh>
    <phoneticPr fontId="3"/>
  </si>
  <si>
    <t>［Ⅰ］：今期に必要となる雇用支援金見込額。[c]雇用支援金の執行状況等における④～⑦（各請求予定額）と同額になる。</t>
    <rPh sb="19" eb="20">
      <t>ガク</t>
    </rPh>
    <rPh sb="24" eb="26">
      <t>コヨウ</t>
    </rPh>
    <rPh sb="26" eb="28">
      <t>シエン</t>
    </rPh>
    <rPh sb="28" eb="29">
      <t>キン</t>
    </rPh>
    <rPh sb="30" eb="32">
      <t>シッコウ</t>
    </rPh>
    <rPh sb="32" eb="34">
      <t>ジョウキョウ</t>
    </rPh>
    <rPh sb="34" eb="35">
      <t>トウ</t>
    </rPh>
    <rPh sb="43" eb="44">
      <t>カク</t>
    </rPh>
    <rPh sb="44" eb="46">
      <t>セイキュウ</t>
    </rPh>
    <rPh sb="46" eb="48">
      <t>ヨテイ</t>
    </rPh>
    <rPh sb="48" eb="49">
      <t>ガク</t>
    </rPh>
    <rPh sb="51" eb="53">
      <t>ドウガク</t>
    </rPh>
    <phoneticPr fontId="3"/>
  </si>
  <si>
    <t>［Ⅲ］：［Ⅱ］のうち、実際に執行した金額。[c]雇用支援金の執行状況等における③’（実績額合計（雇用支援金執行済額）と一致。</t>
    <rPh sb="11" eb="13">
      <t>ジッサイ</t>
    </rPh>
    <rPh sb="14" eb="16">
      <t>シッコウ</t>
    </rPh>
    <rPh sb="18" eb="20">
      <t>キンガク</t>
    </rPh>
    <rPh sb="59" eb="61">
      <t>イッチ</t>
    </rPh>
    <phoneticPr fontId="3"/>
  </si>
  <si>
    <t>［Ⅳ］：［Ⅱ］から［Ⅲ］の差額。[c]雇用支援金の執行状況等における⑧執行状況の額と一致。</t>
    <rPh sb="13" eb="15">
      <t>サガク</t>
    </rPh>
    <rPh sb="40" eb="41">
      <t>ガク</t>
    </rPh>
    <rPh sb="42" eb="44">
      <t>イッチ</t>
    </rPh>
    <phoneticPr fontId="3"/>
  </si>
  <si>
    <t>中断等の取得有無</t>
    <rPh sb="0" eb="2">
      <t>チュウダン</t>
    </rPh>
    <rPh sb="2" eb="3">
      <t>トウ</t>
    </rPh>
    <rPh sb="4" eb="6">
      <t>シュトク</t>
    </rPh>
    <rPh sb="6" eb="8">
      <t>ウム</t>
    </rPh>
    <phoneticPr fontId="3"/>
  </si>
  <si>
    <t>中断等の取得予定</t>
    <rPh sb="0" eb="2">
      <t>チュウダン</t>
    </rPh>
    <rPh sb="2" eb="3">
      <t>トウ</t>
    </rPh>
    <rPh sb="4" eb="6">
      <t>シュトク</t>
    </rPh>
    <phoneticPr fontId="3"/>
  </si>
  <si>
    <t>採用（雇用）期間延長</t>
    <rPh sb="0" eb="2">
      <t>サイヨウ</t>
    </rPh>
    <rPh sb="3" eb="5">
      <t>コヨウ</t>
    </rPh>
    <rPh sb="6" eb="8">
      <t>キカン</t>
    </rPh>
    <rPh sb="8" eb="10">
      <t>エンチョウ</t>
    </rPh>
    <phoneticPr fontId="3"/>
  </si>
  <si>
    <t>【A】基本情報</t>
    <rPh sb="3" eb="5">
      <t>キホン</t>
    </rPh>
    <rPh sb="5" eb="7">
      <t>ジョウホウ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</si>
</sst>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
    <numFmt numFmtId="177" formatCode="#,##0_ "/>
    <numFmt numFmtId="178" formatCode="#,##0_);[Red]\(#,##0\)"/>
    <numFmt numFmtId="179" formatCode="yyyy&quot;年&quot;m&quot;月&quot;;@"/>
  </numFmts>
  <fonts count="34" x14ac:knownFonts="1">
    <font>
      <sz val="11"/>
      <name val="ＭＳ Ｐゴシック"/>
      <family val="3"/>
      <charset val="128"/>
    </font>
    <font>
      <sz val="11"/>
      <name val="ＭＳ Ｐゴシック"/>
      <family val="3"/>
      <charset val="128"/>
    </font>
    <font>
      <b/>
      <sz val="20"/>
      <name val="ＭＳ Ｐゴシック"/>
      <family val="3"/>
      <charset val="128"/>
    </font>
    <font>
      <sz val="6"/>
      <name val="ＭＳ Ｐゴシック"/>
      <family val="3"/>
      <charset val="128"/>
    </font>
    <font>
      <b/>
      <sz val="18"/>
      <name val="ＭＳ Ｐゴシック"/>
      <family val="3"/>
      <charset val="128"/>
    </font>
    <font>
      <sz val="16"/>
      <name val="ＭＳ Ｐゴシック"/>
      <family val="3"/>
      <charset val="128"/>
    </font>
    <font>
      <sz val="18"/>
      <name val="ＭＳ Ｐゴシック"/>
      <family val="3"/>
      <charset val="128"/>
    </font>
    <font>
      <sz val="11"/>
      <color theme="8"/>
      <name val="ＭＳ Ｐゴシック"/>
      <family val="3"/>
      <charset val="128"/>
    </font>
    <font>
      <b/>
      <sz val="16"/>
      <name val="ＭＳ Ｐゴシック"/>
      <family val="3"/>
      <charset val="128"/>
    </font>
    <font>
      <i/>
      <sz val="11"/>
      <name val="ＭＳ Ｐゴシック"/>
      <family val="3"/>
      <charset val="128"/>
    </font>
    <font>
      <sz val="14"/>
      <name val="ＭＳ Ｐゴシック"/>
      <family val="3"/>
      <charset val="128"/>
    </font>
    <font>
      <sz val="12"/>
      <name val="ＭＳ Ｐゴシック"/>
      <family val="3"/>
      <charset val="128"/>
    </font>
    <font>
      <sz val="16"/>
      <color rgb="FF0070C0"/>
      <name val="ＭＳ Ｐゴシック"/>
      <family val="3"/>
      <charset val="128"/>
    </font>
    <font>
      <sz val="11"/>
      <color rgb="FFFF0000"/>
      <name val="ＭＳ Ｐゴシック"/>
      <family val="3"/>
      <charset val="128"/>
    </font>
    <font>
      <sz val="14"/>
      <color rgb="FFFF0000"/>
      <name val="ＭＳ Ｐゴシック"/>
      <family val="3"/>
      <charset val="128"/>
    </font>
    <font>
      <b/>
      <sz val="12"/>
      <name val="ＭＳ Ｐゴシック"/>
      <family val="3"/>
      <charset val="128"/>
    </font>
    <font>
      <b/>
      <sz val="14"/>
      <name val="ＭＳ Ｐゴシック"/>
      <family val="3"/>
      <charset val="128"/>
    </font>
    <font>
      <sz val="11"/>
      <color rgb="FF0070C0"/>
      <name val="ＭＳ Ｐゴシック"/>
      <family val="3"/>
      <charset val="128"/>
    </font>
    <font>
      <sz val="11"/>
      <color theme="4"/>
      <name val="ＭＳ Ｐゴシック"/>
      <family val="3"/>
      <charset val="128"/>
    </font>
    <font>
      <sz val="11"/>
      <color rgb="FFFFCCCC"/>
      <name val="ＭＳ Ｐゴシック"/>
      <family val="3"/>
      <charset val="128"/>
    </font>
    <font>
      <b/>
      <sz val="20"/>
      <color rgb="FFFF0000"/>
      <name val="ＭＳ Ｐゴシック"/>
      <family val="3"/>
      <charset val="128"/>
    </font>
    <font>
      <b/>
      <sz val="18"/>
      <color rgb="FFFF0000"/>
      <name val="ＭＳ Ｐゴシック"/>
      <family val="3"/>
      <charset val="128"/>
    </font>
    <font>
      <sz val="16"/>
      <color rgb="FFFF0000"/>
      <name val="ＭＳ Ｐゴシック"/>
      <family val="3"/>
      <charset val="128"/>
    </font>
    <font>
      <sz val="16"/>
      <color theme="0"/>
      <name val="ＭＳ Ｐゴシック"/>
      <family val="3"/>
      <charset val="128"/>
    </font>
    <font>
      <b/>
      <sz val="18"/>
      <color theme="0"/>
      <name val="ＭＳ Ｐゴシック"/>
      <family val="3"/>
      <charset val="128"/>
    </font>
    <font>
      <b/>
      <sz val="20"/>
      <color theme="4"/>
      <name val="ＭＳ Ｐゴシック"/>
      <family val="3"/>
      <charset val="128"/>
    </font>
    <font>
      <b/>
      <u/>
      <sz val="16"/>
      <name val="ＭＳ Ｐゴシック"/>
      <family val="3"/>
      <charset val="128"/>
    </font>
    <font>
      <b/>
      <sz val="24"/>
      <name val="ＭＳ Ｐゴシック"/>
      <family val="3"/>
      <charset val="128"/>
    </font>
    <font>
      <sz val="24"/>
      <name val="ＭＳ Ｐゴシック"/>
      <family val="3"/>
      <charset val="128"/>
    </font>
    <font>
      <u/>
      <sz val="16"/>
      <name val="ＭＳ Ｐゴシック"/>
      <family val="3"/>
      <charset val="128"/>
    </font>
    <font>
      <sz val="12"/>
      <color rgb="FF0070C0"/>
      <name val="ＭＳ Ｐゴシック"/>
      <family val="3"/>
      <charset val="128"/>
    </font>
    <font>
      <sz val="12"/>
      <color rgb="FFFF0000"/>
      <name val="ＭＳ Ｐゴシック"/>
      <family val="3"/>
      <charset val="128"/>
    </font>
    <font>
      <b/>
      <sz val="16"/>
      <color theme="0"/>
      <name val="ＭＳ Ｐゴシック"/>
      <family val="3"/>
      <charset val="128"/>
    </font>
    <font>
      <b/>
      <sz val="11"/>
      <name val="ＭＳ Ｐゴシック"/>
      <family val="3"/>
      <charset val="128"/>
    </font>
  </fonts>
  <fills count="16">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rgb="FFFFAAAA"/>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2"/>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C000"/>
        <bgColor indexed="64"/>
      </patternFill>
    </fill>
    <fill>
      <patternFill patternType="solid">
        <fgColor theme="0" tint="-0.499984740745262"/>
        <bgColor indexed="64"/>
      </patternFill>
    </fill>
    <fill>
      <patternFill patternType="darkGrid">
        <bgColor theme="1" tint="0.34998626667073579"/>
      </patternFill>
    </fill>
    <fill>
      <patternFill patternType="solid">
        <fgColor theme="3"/>
        <bgColor indexed="64"/>
      </patternFill>
    </fill>
  </fills>
  <borders count="17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ck">
        <color indexed="64"/>
      </top>
      <bottom/>
      <diagonal/>
    </border>
    <border>
      <left style="double">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dashed">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ck">
        <color indexed="64"/>
      </right>
      <top style="thin">
        <color indexed="64"/>
      </top>
      <bottom style="thin">
        <color indexed="64"/>
      </bottom>
      <diagonal/>
    </border>
    <border>
      <left style="thick">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diagonal/>
    </border>
    <border>
      <left style="thick">
        <color indexed="64"/>
      </left>
      <right/>
      <top style="thin">
        <color indexed="64"/>
      </top>
      <bottom style="thick">
        <color indexed="64"/>
      </bottom>
      <diagonal/>
    </border>
    <border>
      <left style="double">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hair">
        <color indexed="64"/>
      </bottom>
      <diagonal/>
    </border>
    <border>
      <left/>
      <right/>
      <top/>
      <bottom style="hair">
        <color indexed="64"/>
      </bottom>
      <diagonal/>
    </border>
    <border>
      <left style="thin">
        <color indexed="64"/>
      </left>
      <right style="medium">
        <color indexed="64"/>
      </right>
      <top/>
      <bottom style="hair">
        <color indexed="64"/>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top/>
      <bottom style="hair">
        <color indexed="64"/>
      </bottom>
      <diagonal/>
    </border>
    <border>
      <left style="medium">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style="thin">
        <color indexed="64"/>
      </right>
      <top style="dotted">
        <color indexed="64"/>
      </top>
      <bottom style="hair">
        <color indexed="64"/>
      </bottom>
      <diagonal/>
    </border>
    <border>
      <left style="thin">
        <color indexed="64"/>
      </left>
      <right style="medium">
        <color indexed="64"/>
      </right>
      <top style="dotted">
        <color indexed="64"/>
      </top>
      <bottom style="hair">
        <color indexed="64"/>
      </bottom>
      <diagonal/>
    </border>
    <border>
      <left style="thin">
        <color indexed="64"/>
      </left>
      <right/>
      <top style="dotted">
        <color indexed="64"/>
      </top>
      <bottom style="hair">
        <color indexed="64"/>
      </bottom>
      <diagonal/>
    </border>
    <border>
      <left style="medium">
        <color indexed="64"/>
      </left>
      <right style="medium">
        <color indexed="64"/>
      </right>
      <top/>
      <bottom style="double">
        <color indexed="64"/>
      </bottom>
      <diagonal/>
    </border>
    <border>
      <left/>
      <right/>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double">
        <color indexed="64"/>
      </top>
      <bottom style="medium">
        <color indexed="64"/>
      </bottom>
      <diagonal/>
    </border>
    <border>
      <left style="thin">
        <color indexed="64"/>
      </left>
      <right style="double">
        <color indexed="64"/>
      </right>
      <top style="double">
        <color indexed="64"/>
      </top>
      <bottom style="double">
        <color indexed="64"/>
      </bottom>
      <diagonal/>
    </border>
    <border>
      <left/>
      <right/>
      <top/>
      <bottom style="medium">
        <color indexed="64"/>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bottom style="dotted">
        <color auto="1"/>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thin">
        <color indexed="64"/>
      </top>
      <bottom style="hair">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medium">
        <color indexed="64"/>
      </left>
      <right style="medium">
        <color indexed="64"/>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double">
        <color indexed="64"/>
      </bottom>
      <diagonal/>
    </border>
    <border>
      <left style="thin">
        <color indexed="64"/>
      </left>
      <right style="thick">
        <color indexed="64"/>
      </right>
      <top/>
      <bottom style="double">
        <color indexed="64"/>
      </bottom>
      <diagonal/>
    </border>
    <border>
      <left style="thick">
        <color indexed="64"/>
      </left>
      <right style="thin">
        <color indexed="64"/>
      </right>
      <top style="double">
        <color indexed="64"/>
      </top>
      <bottom style="thick">
        <color indexed="64"/>
      </bottom>
      <diagonal/>
    </border>
    <border>
      <left style="thin">
        <color indexed="64"/>
      </left>
      <right/>
      <top/>
      <bottom style="thick">
        <color indexed="64"/>
      </bottom>
      <diagonal/>
    </border>
    <border>
      <left/>
      <right/>
      <top/>
      <bottom style="thick">
        <color indexed="64"/>
      </bottom>
      <diagonal/>
    </border>
    <border>
      <left style="double">
        <color indexed="64"/>
      </left>
      <right style="thin">
        <color indexed="64"/>
      </right>
      <top/>
      <bottom style="thick">
        <color indexed="64"/>
      </bottom>
      <diagonal/>
    </border>
    <border>
      <left style="double">
        <color indexed="64"/>
      </left>
      <right/>
      <top/>
      <bottom style="thick">
        <color indexed="64"/>
      </bottom>
      <diagonal/>
    </border>
    <border>
      <left style="thick">
        <color indexed="64"/>
      </left>
      <right/>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top/>
      <bottom style="medium">
        <color indexed="64"/>
      </bottom>
      <diagonal/>
    </border>
    <border>
      <left style="double">
        <color indexed="64"/>
      </left>
      <right style="thin">
        <color indexed="64"/>
      </right>
      <top/>
      <bottom style="medium">
        <color indexed="64"/>
      </bottom>
      <diagonal/>
    </border>
    <border>
      <left style="thick">
        <color indexed="64"/>
      </left>
      <right/>
      <top/>
      <bottom style="thick">
        <color indexed="64"/>
      </bottom>
      <diagonal/>
    </border>
    <border>
      <left style="thin">
        <color indexed="64"/>
      </left>
      <right style="thin">
        <color indexed="64"/>
      </right>
      <top/>
      <bottom style="thick">
        <color indexed="64"/>
      </bottom>
      <diagonal/>
    </border>
    <border>
      <left style="thick">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style="thick">
        <color indexed="64"/>
      </left>
      <right/>
      <top style="thin">
        <color indexed="64"/>
      </top>
      <bottom style="thin">
        <color indexed="64"/>
      </bottom>
      <diagonal/>
    </border>
    <border>
      <left style="thick">
        <color indexed="64"/>
      </left>
      <right style="thick">
        <color indexed="64"/>
      </right>
      <top style="thick">
        <color indexed="64"/>
      </top>
      <bottom style="medium">
        <color indexed="64"/>
      </bottom>
      <diagonal/>
    </border>
    <border>
      <left/>
      <right style="thick">
        <color indexed="64"/>
      </right>
      <top/>
      <bottom style="thick">
        <color indexed="64"/>
      </bottom>
      <diagonal/>
    </border>
    <border>
      <left style="thick">
        <color indexed="64"/>
      </left>
      <right style="thick">
        <color indexed="64"/>
      </right>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ck">
        <color indexed="64"/>
      </left>
      <right style="thick">
        <color indexed="64"/>
      </right>
      <top style="double">
        <color indexed="64"/>
      </top>
      <bottom/>
      <diagonal/>
    </border>
    <border>
      <left/>
      <right style="thin">
        <color indexed="64"/>
      </right>
      <top style="double">
        <color indexed="64"/>
      </top>
      <bottom/>
      <diagonal/>
    </border>
    <border>
      <left style="thick">
        <color indexed="64"/>
      </left>
      <right/>
      <top style="double">
        <color indexed="64"/>
      </top>
      <bottom/>
      <diagonal/>
    </border>
    <border>
      <left style="thick">
        <color indexed="64"/>
      </left>
      <right style="thick">
        <color indexed="64"/>
      </right>
      <top style="thin">
        <color indexed="64"/>
      </top>
      <bottom style="double">
        <color indexed="64"/>
      </bottom>
      <diagonal/>
    </border>
    <border>
      <left style="thick">
        <color indexed="64"/>
      </left>
      <right style="thick">
        <color indexed="64"/>
      </right>
      <top style="medium">
        <color indexed="64"/>
      </top>
      <bottom style="thick">
        <color indexed="64"/>
      </bottom>
      <diagonal/>
    </border>
    <border>
      <left style="thick">
        <color indexed="64"/>
      </left>
      <right/>
      <top style="medium">
        <color indexed="64"/>
      </top>
      <bottom style="thick">
        <color indexed="64"/>
      </bottom>
      <diagonal/>
    </border>
    <border>
      <left style="medium">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top style="medium">
        <color indexed="64"/>
      </top>
      <bottom style="thick">
        <color indexed="64"/>
      </bottom>
      <diagonal/>
    </border>
    <border>
      <left/>
      <right style="thin">
        <color indexed="64"/>
      </right>
      <top style="medium">
        <color indexed="64"/>
      </top>
      <bottom style="thick">
        <color indexed="64"/>
      </bottom>
      <diagonal/>
    </border>
    <border>
      <left style="thick">
        <color indexed="64"/>
      </left>
      <right/>
      <top style="thick">
        <color indexed="64"/>
      </top>
      <bottom style="medium">
        <color indexed="64"/>
      </bottom>
      <diagonal/>
    </border>
    <border>
      <left style="medium">
        <color indexed="64"/>
      </left>
      <right style="thin">
        <color indexed="64"/>
      </right>
      <top style="thick">
        <color indexed="64"/>
      </top>
      <bottom style="medium">
        <color indexed="64"/>
      </bottom>
      <diagonal/>
    </border>
    <border>
      <left style="dashed">
        <color indexed="64"/>
      </left>
      <right style="dashed">
        <color indexed="64"/>
      </right>
      <top style="thick">
        <color indexed="64"/>
      </top>
      <bottom style="dashed">
        <color indexed="64"/>
      </bottom>
      <diagonal/>
    </border>
    <border>
      <left/>
      <right/>
      <top style="thick">
        <color indexed="64"/>
      </top>
      <bottom style="dashed">
        <color indexed="64"/>
      </bottom>
      <diagonal/>
    </border>
    <border>
      <left/>
      <right style="dashed">
        <color indexed="64"/>
      </right>
      <top style="thick">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medium">
        <color auto="1"/>
      </left>
      <right style="medium">
        <color auto="1"/>
      </right>
      <top style="thin">
        <color auto="1"/>
      </top>
      <bottom style="medium">
        <color auto="1"/>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87">
    <xf numFmtId="0" fontId="0" fillId="0" borderId="0" xfId="0">
      <alignment vertical="center"/>
    </xf>
    <xf numFmtId="0" fontId="2" fillId="0" borderId="0" xfId="0" applyFont="1" applyAlignment="1">
      <alignment horizontal="right" vertical="center"/>
    </xf>
    <xf numFmtId="0" fontId="2" fillId="0" borderId="0" xfId="0" applyFont="1" applyAlignment="1">
      <alignment horizontal="left" vertical="center"/>
    </xf>
    <xf numFmtId="0" fontId="4" fillId="0" borderId="0" xfId="0" applyFont="1">
      <alignment vertical="center"/>
    </xf>
    <xf numFmtId="0" fontId="5" fillId="0" borderId="0" xfId="0" applyFont="1">
      <alignment vertical="center"/>
    </xf>
    <xf numFmtId="0" fontId="0" fillId="0" borderId="0" xfId="0" applyAlignment="1">
      <alignment horizontal="center" vertical="center"/>
    </xf>
    <xf numFmtId="0" fontId="5" fillId="0" borderId="0" xfId="0" applyFont="1" applyAlignment="1" applyProtection="1">
      <alignment horizontal="center" vertical="center"/>
      <protection locked="0"/>
    </xf>
    <xf numFmtId="0" fontId="7" fillId="0" borderId="0" xfId="0" applyFont="1">
      <alignment vertical="center"/>
    </xf>
    <xf numFmtId="0" fontId="8" fillId="0" borderId="0" xfId="0" applyFont="1">
      <alignment vertical="center"/>
    </xf>
    <xf numFmtId="0" fontId="9" fillId="0" borderId="0" xfId="0" applyFont="1">
      <alignment vertical="center"/>
    </xf>
    <xf numFmtId="177" fontId="0" fillId="0" borderId="0" xfId="0" applyNumberFormat="1">
      <alignment vertical="center"/>
    </xf>
    <xf numFmtId="0" fontId="10" fillId="0" borderId="0" xfId="0" applyFont="1" applyAlignment="1">
      <alignment horizontal="left" vertical="center"/>
    </xf>
    <xf numFmtId="0" fontId="6" fillId="0" borderId="0" xfId="0" applyFont="1" applyAlignment="1">
      <alignment horizontal="center" vertical="center"/>
    </xf>
    <xf numFmtId="0" fontId="5" fillId="0" borderId="0" xfId="0" applyFont="1" applyAlignment="1">
      <alignment horizontal="center" vertical="center"/>
    </xf>
    <xf numFmtId="14" fontId="5" fillId="0" borderId="0" xfId="0" applyNumberFormat="1" applyFont="1" applyAlignment="1" applyProtection="1">
      <alignment horizontal="center" vertical="center"/>
      <protection locked="0"/>
    </xf>
    <xf numFmtId="0" fontId="8" fillId="0" borderId="0" xfId="0" applyFont="1" applyAlignment="1">
      <alignment horizontal="left"/>
    </xf>
    <xf numFmtId="0" fontId="0" fillId="0" borderId="0" xfId="0" applyAlignment="1">
      <alignment horizontal="right" vertical="center"/>
    </xf>
    <xf numFmtId="0" fontId="0" fillId="0" borderId="0" xfId="0" applyAlignment="1">
      <alignment horizontal="left" vertical="center" wrapText="1" indent="1"/>
    </xf>
    <xf numFmtId="38" fontId="0" fillId="0" borderId="0" xfId="1" applyFont="1" applyFill="1" applyBorder="1" applyAlignment="1" applyProtection="1">
      <alignment horizontal="right" vertical="center" indent="1"/>
      <protection locked="0"/>
    </xf>
    <xf numFmtId="38" fontId="0" fillId="0" borderId="0" xfId="1" applyFont="1" applyFill="1" applyBorder="1" applyAlignment="1" applyProtection="1">
      <alignment horizontal="right" vertical="center"/>
      <protection locked="0"/>
    </xf>
    <xf numFmtId="0" fontId="11" fillId="0" borderId="32" xfId="0" applyFont="1" applyBorder="1" applyAlignment="1">
      <alignment horizontal="center" vertical="center" wrapText="1"/>
    </xf>
    <xf numFmtId="38" fontId="0" fillId="0" borderId="38" xfId="0" applyNumberFormat="1" applyBorder="1" applyAlignment="1">
      <alignment horizontal="right" vertical="center" indent="1"/>
    </xf>
    <xf numFmtId="38" fontId="0" fillId="0" borderId="39" xfId="1" applyFont="1" applyFill="1" applyBorder="1" applyAlignment="1" applyProtection="1">
      <alignment horizontal="right" vertical="center" indent="1"/>
    </xf>
    <xf numFmtId="38" fontId="0" fillId="0" borderId="40" xfId="1" applyFont="1" applyFill="1" applyBorder="1" applyAlignment="1" applyProtection="1">
      <alignment horizontal="right" vertical="center" indent="1"/>
    </xf>
    <xf numFmtId="38" fontId="0" fillId="0" borderId="41" xfId="1" applyFont="1" applyFill="1" applyBorder="1" applyAlignment="1" applyProtection="1">
      <alignment horizontal="right" vertical="center" indent="1"/>
    </xf>
    <xf numFmtId="178" fontId="0" fillId="0" borderId="0" xfId="0" applyNumberFormat="1" applyAlignment="1">
      <alignment horizontal="center" vertical="center" wrapText="1"/>
    </xf>
    <xf numFmtId="0" fontId="0" fillId="0" borderId="0" xfId="0" applyAlignment="1">
      <alignment horizontal="center" vertical="center" wrapText="1"/>
    </xf>
    <xf numFmtId="178" fontId="0" fillId="0" borderId="0" xfId="0" applyNumberFormat="1">
      <alignment vertical="center"/>
    </xf>
    <xf numFmtId="179" fontId="0" fillId="0" borderId="0" xfId="0" applyNumberFormat="1" applyAlignment="1">
      <alignment horizontal="center" vertical="center" shrinkToFit="1"/>
    </xf>
    <xf numFmtId="177" fontId="0" fillId="0" borderId="0" xfId="0" applyNumberFormat="1" applyAlignment="1">
      <alignment horizontal="right" vertical="center" wrapText="1" indent="1"/>
    </xf>
    <xf numFmtId="178" fontId="11" fillId="0" borderId="0" xfId="0" applyNumberFormat="1" applyFont="1" applyAlignment="1">
      <alignment horizontal="center" vertical="center" wrapText="1"/>
    </xf>
    <xf numFmtId="0" fontId="0" fillId="0" borderId="0" xfId="0" applyAlignment="1">
      <alignment horizontal="center" vertical="center" shrinkToFit="1"/>
    </xf>
    <xf numFmtId="0" fontId="0" fillId="0" borderId="0" xfId="0" applyAlignment="1">
      <alignment vertical="center" wrapText="1"/>
    </xf>
    <xf numFmtId="0" fontId="14" fillId="8" borderId="57" xfId="0" applyFont="1" applyFill="1" applyBorder="1" applyAlignment="1">
      <alignment vertical="top" wrapText="1"/>
    </xf>
    <xf numFmtId="0" fontId="0" fillId="0" borderId="73" xfId="0" applyBorder="1" applyAlignment="1">
      <alignment horizontal="center" vertical="center" wrapText="1"/>
    </xf>
    <xf numFmtId="0" fontId="0" fillId="0" borderId="74" xfId="0" applyBorder="1" applyAlignment="1">
      <alignment horizontal="center" vertical="center" wrapText="1"/>
    </xf>
    <xf numFmtId="0" fontId="0" fillId="0" borderId="75" xfId="0"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14" fillId="8" borderId="66" xfId="0" applyFont="1" applyFill="1" applyBorder="1" applyAlignment="1">
      <alignment vertical="top" wrapText="1"/>
    </xf>
    <xf numFmtId="0" fontId="0" fillId="8" borderId="72" xfId="0" applyFill="1" applyBorder="1" applyAlignment="1">
      <alignment horizontal="center" vertical="center" wrapText="1"/>
    </xf>
    <xf numFmtId="0" fontId="18" fillId="2" borderId="78" xfId="0" applyFont="1" applyFill="1" applyBorder="1" applyAlignment="1">
      <alignment horizontal="center" vertical="center" wrapText="1"/>
    </xf>
    <xf numFmtId="0" fontId="0" fillId="0" borderId="79" xfId="0" applyBorder="1" applyAlignment="1">
      <alignment horizontal="center" vertical="center" wrapText="1"/>
    </xf>
    <xf numFmtId="0" fontId="0" fillId="2" borderId="80" xfId="0" applyFill="1" applyBorder="1" applyAlignment="1">
      <alignment horizontal="center" vertical="center" wrapText="1"/>
    </xf>
    <xf numFmtId="0" fontId="0" fillId="2" borderId="81" xfId="0" applyFill="1" applyBorder="1" applyAlignment="1">
      <alignment horizontal="center" vertical="center" wrapText="1"/>
    </xf>
    <xf numFmtId="0" fontId="0" fillId="0" borderId="82" xfId="0" applyBorder="1" applyAlignment="1">
      <alignment horizontal="center" vertical="center" wrapText="1"/>
    </xf>
    <xf numFmtId="0" fontId="0" fillId="2" borderId="82" xfId="0" applyFill="1" applyBorder="1" applyAlignment="1">
      <alignment horizontal="center" vertical="center" wrapText="1"/>
    </xf>
    <xf numFmtId="0" fontId="0" fillId="2" borderId="79" xfId="0" applyFill="1" applyBorder="1" applyAlignment="1">
      <alignment horizontal="center" vertical="center" wrapText="1"/>
    </xf>
    <xf numFmtId="0" fontId="18" fillId="2" borderId="80" xfId="0" applyFont="1" applyFill="1" applyBorder="1" applyAlignment="1">
      <alignment horizontal="center" vertical="center" wrapText="1"/>
    </xf>
    <xf numFmtId="0" fontId="0" fillId="0" borderId="83" xfId="0" applyBorder="1" applyAlignment="1">
      <alignment horizontal="center" vertical="center" wrapText="1"/>
    </xf>
    <xf numFmtId="0" fontId="0" fillId="2" borderId="84" xfId="0" applyFill="1" applyBorder="1" applyAlignment="1">
      <alignment horizontal="center" vertical="center"/>
    </xf>
    <xf numFmtId="0" fontId="0" fillId="2" borderId="83" xfId="0" applyFill="1" applyBorder="1" applyAlignment="1">
      <alignment horizontal="center" vertical="center"/>
    </xf>
    <xf numFmtId="0" fontId="0" fillId="2" borderId="85" xfId="0" applyFill="1" applyBorder="1" applyAlignment="1">
      <alignment horizontal="center" vertical="center" wrapText="1"/>
    </xf>
    <xf numFmtId="0" fontId="0" fillId="0" borderId="81" xfId="0" applyBorder="1" applyAlignment="1">
      <alignment horizontal="center" vertical="center" wrapText="1"/>
    </xf>
    <xf numFmtId="0" fontId="0" fillId="2" borderId="84" xfId="0" applyFill="1" applyBorder="1" applyAlignment="1">
      <alignment horizontal="center" vertical="center" wrapText="1"/>
    </xf>
    <xf numFmtId="0" fontId="0" fillId="2" borderId="86" xfId="0" applyFill="1" applyBorder="1" applyAlignment="1">
      <alignment horizontal="center" vertical="center" wrapText="1"/>
    </xf>
    <xf numFmtId="0" fontId="0" fillId="0" borderId="87" xfId="0" applyBorder="1" applyAlignment="1">
      <alignment horizontal="center" vertical="center" wrapText="1"/>
    </xf>
    <xf numFmtId="0" fontId="17" fillId="2" borderId="87" xfId="0" applyFont="1" applyFill="1" applyBorder="1" applyAlignment="1">
      <alignment horizontal="center" vertical="center" wrapText="1"/>
    </xf>
    <xf numFmtId="0" fontId="17" fillId="2" borderId="85" xfId="0" applyFont="1" applyFill="1" applyBorder="1" applyAlignment="1">
      <alignment horizontal="center" vertical="center" wrapText="1"/>
    </xf>
    <xf numFmtId="0" fontId="17" fillId="2" borderId="79" xfId="0" applyFont="1" applyFill="1" applyBorder="1" applyAlignment="1">
      <alignment horizontal="center" vertical="center" wrapText="1"/>
    </xf>
    <xf numFmtId="0" fontId="17" fillId="2" borderId="84" xfId="0" applyFont="1" applyFill="1" applyBorder="1" applyAlignment="1">
      <alignment horizontal="center" vertical="center" wrapText="1"/>
    </xf>
    <xf numFmtId="0" fontId="0" fillId="0" borderId="0" xfId="0" applyAlignment="1">
      <alignment horizontal="right" vertical="center" indent="1"/>
    </xf>
    <xf numFmtId="178" fontId="0" fillId="0" borderId="88" xfId="0" applyNumberFormat="1" applyBorder="1" applyAlignment="1" applyProtection="1">
      <alignment horizontal="center" vertical="center" wrapText="1"/>
      <protection locked="0"/>
    </xf>
    <xf numFmtId="178" fontId="0" fillId="0" borderId="52" xfId="0" applyNumberFormat="1" applyBorder="1" applyAlignment="1">
      <alignment horizontal="center" vertical="center" wrapText="1"/>
    </xf>
    <xf numFmtId="0" fontId="0" fillId="0" borderId="55" xfId="0" applyBorder="1" applyAlignment="1" applyProtection="1">
      <alignment horizontal="center" vertical="center"/>
      <protection locked="0"/>
    </xf>
    <xf numFmtId="0" fontId="0" fillId="0" borderId="89" xfId="0" applyBorder="1" applyAlignment="1" applyProtection="1">
      <alignment horizontal="left" vertical="center" indent="1"/>
      <protection locked="0"/>
    </xf>
    <xf numFmtId="0" fontId="0" fillId="0" borderId="52" xfId="0" applyBorder="1" applyAlignment="1" applyProtection="1">
      <alignment horizontal="left" vertical="center" indent="1"/>
      <protection locked="0"/>
    </xf>
    <xf numFmtId="0" fontId="0" fillId="0" borderId="31" xfId="0" applyBorder="1" applyAlignment="1" applyProtection="1">
      <alignment horizontal="left" vertical="center" wrapText="1" indent="1"/>
      <protection locked="0"/>
    </xf>
    <xf numFmtId="0" fontId="0" fillId="0" borderId="31" xfId="0" applyBorder="1" applyAlignment="1" applyProtection="1">
      <alignment horizontal="left" vertical="center" indent="1"/>
      <protection locked="0"/>
    </xf>
    <xf numFmtId="0" fontId="0" fillId="0" borderId="55" xfId="0" applyBorder="1" applyAlignment="1" applyProtection="1">
      <alignment horizontal="center" vertical="center" wrapText="1"/>
      <protection locked="0"/>
    </xf>
    <xf numFmtId="178" fontId="0" fillId="0" borderId="89" xfId="0" applyNumberFormat="1" applyBorder="1" applyAlignment="1">
      <alignment horizontal="right" vertical="center" wrapText="1" indent="1"/>
    </xf>
    <xf numFmtId="14" fontId="0" fillId="0" borderId="31" xfId="0" applyNumberFormat="1" applyBorder="1" applyAlignment="1" applyProtection="1">
      <alignment horizontal="center" vertical="center"/>
      <protection locked="0"/>
    </xf>
    <xf numFmtId="38" fontId="0" fillId="0" borderId="61" xfId="1" applyFont="1" applyFill="1" applyBorder="1" applyAlignment="1" applyProtection="1">
      <alignment horizontal="center" vertical="center" wrapText="1"/>
    </xf>
    <xf numFmtId="14" fontId="0" fillId="0" borderId="31" xfId="0" applyNumberFormat="1" applyBorder="1" applyAlignment="1">
      <alignment horizontal="center" vertical="center" wrapText="1"/>
    </xf>
    <xf numFmtId="14" fontId="0" fillId="0" borderId="90" xfId="0" applyNumberFormat="1" applyBorder="1" applyAlignment="1" applyProtection="1">
      <alignment horizontal="center" vertical="center" shrinkToFit="1"/>
      <protection locked="0"/>
    </xf>
    <xf numFmtId="14" fontId="0" fillId="0" borderId="61" xfId="0" applyNumberFormat="1" applyBorder="1" applyAlignment="1" applyProtection="1">
      <alignment horizontal="center" vertical="center" shrinkToFit="1"/>
      <protection locked="0"/>
    </xf>
    <xf numFmtId="177" fontId="0" fillId="0" borderId="61" xfId="0" applyNumberFormat="1" applyBorder="1" applyAlignment="1">
      <alignment horizontal="center" vertical="center" wrapText="1"/>
    </xf>
    <xf numFmtId="177" fontId="0" fillId="0" borderId="89" xfId="0" applyNumberFormat="1" applyBorder="1" applyAlignment="1">
      <alignment horizontal="center" vertical="center" wrapText="1"/>
    </xf>
    <xf numFmtId="177" fontId="0" fillId="0" borderId="52" xfId="0" applyNumberFormat="1" applyBorder="1" applyAlignment="1">
      <alignment horizontal="right" vertical="center" wrapText="1" indent="1"/>
    </xf>
    <xf numFmtId="177" fontId="0" fillId="0" borderId="31" xfId="0" applyNumberFormat="1" applyBorder="1" applyAlignment="1">
      <alignment horizontal="right" vertical="center" wrapText="1" indent="1"/>
    </xf>
    <xf numFmtId="177" fontId="0" fillId="0" borderId="31" xfId="0" applyNumberFormat="1" applyBorder="1" applyAlignment="1" applyProtection="1">
      <alignment horizontal="right" vertical="center" wrapText="1" indent="1"/>
      <protection locked="0"/>
    </xf>
    <xf numFmtId="178" fontId="0" fillId="0" borderId="52" xfId="0" applyNumberFormat="1" applyBorder="1" applyAlignment="1">
      <alignment horizontal="right" vertical="center" wrapText="1" indent="1"/>
    </xf>
    <xf numFmtId="178" fontId="0" fillId="0" borderId="31" xfId="0" applyNumberFormat="1" applyBorder="1" applyAlignment="1" applyProtection="1">
      <alignment horizontal="center" vertical="center" wrapText="1"/>
      <protection locked="0"/>
    </xf>
    <xf numFmtId="178" fontId="0" fillId="0" borderId="55" xfId="0" applyNumberFormat="1" applyBorder="1" applyAlignment="1" applyProtection="1">
      <alignment horizontal="center" vertical="center" wrapText="1"/>
      <protection locked="0"/>
    </xf>
    <xf numFmtId="178" fontId="0" fillId="0" borderId="89" xfId="0" applyNumberFormat="1" applyBorder="1" applyAlignment="1" applyProtection="1">
      <alignment horizontal="center" vertical="center" wrapText="1"/>
      <protection locked="0"/>
    </xf>
    <xf numFmtId="179" fontId="0" fillId="0" borderId="90" xfId="0" applyNumberFormat="1" applyBorder="1" applyAlignment="1" applyProtection="1">
      <alignment horizontal="center" vertical="center" shrinkToFit="1"/>
      <protection locked="0"/>
    </xf>
    <xf numFmtId="14" fontId="0" fillId="0" borderId="31" xfId="0" applyNumberFormat="1" applyBorder="1" applyAlignment="1" applyProtection="1">
      <alignment horizontal="center" vertical="center" shrinkToFit="1"/>
      <protection locked="0"/>
    </xf>
    <xf numFmtId="178" fontId="0" fillId="0" borderId="91" xfId="0" applyNumberFormat="1" applyBorder="1" applyAlignment="1" applyProtection="1">
      <alignment horizontal="center" vertical="center" wrapText="1"/>
      <protection locked="0"/>
    </xf>
    <xf numFmtId="0" fontId="0" fillId="0" borderId="20" xfId="0" applyBorder="1" applyAlignment="1" applyProtection="1">
      <alignment horizontal="center" vertical="center"/>
      <protection locked="0"/>
    </xf>
    <xf numFmtId="0" fontId="0" fillId="0" borderId="22" xfId="0" applyBorder="1" applyAlignment="1" applyProtection="1">
      <alignment horizontal="left" vertical="center" indent="1"/>
      <protection locked="0"/>
    </xf>
    <xf numFmtId="0" fontId="0" fillId="0" borderId="10" xfId="0" applyBorder="1" applyAlignment="1" applyProtection="1">
      <alignment horizontal="left" vertical="center" wrapText="1" indent="1"/>
      <protection locked="0"/>
    </xf>
    <xf numFmtId="0" fontId="0" fillId="0" borderId="10" xfId="0" applyBorder="1" applyAlignment="1" applyProtection="1">
      <alignment horizontal="left" vertical="center" indent="1"/>
      <protection locked="0"/>
    </xf>
    <xf numFmtId="0" fontId="0" fillId="0" borderId="20" xfId="0" applyBorder="1" applyAlignment="1" applyProtection="1">
      <alignment horizontal="center" vertical="center" wrapText="1"/>
      <protection locked="0"/>
    </xf>
    <xf numFmtId="178" fontId="0" fillId="0" borderId="22" xfId="0" applyNumberFormat="1" applyBorder="1" applyAlignment="1">
      <alignment horizontal="right" vertical="center" wrapText="1" indent="1"/>
    </xf>
    <xf numFmtId="14" fontId="0" fillId="0" borderId="10" xfId="0" applyNumberFormat="1" applyBorder="1" applyAlignment="1" applyProtection="1">
      <alignment horizontal="center" vertical="center"/>
      <protection locked="0"/>
    </xf>
    <xf numFmtId="14" fontId="0" fillId="0" borderId="10" xfId="0" applyNumberFormat="1" applyBorder="1" applyAlignment="1">
      <alignment horizontal="center" vertical="center" wrapText="1"/>
    </xf>
    <xf numFmtId="14" fontId="0" fillId="0" borderId="21" xfId="0" applyNumberFormat="1" applyBorder="1" applyAlignment="1" applyProtection="1">
      <alignment horizontal="center" vertical="center" shrinkToFit="1"/>
      <protection locked="0"/>
    </xf>
    <xf numFmtId="14" fontId="0" fillId="0" borderId="11" xfId="0" applyNumberFormat="1" applyBorder="1" applyAlignment="1" applyProtection="1">
      <alignment horizontal="center" vertical="center" shrinkToFit="1"/>
      <protection locked="0"/>
    </xf>
    <xf numFmtId="177" fontId="0" fillId="0" borderId="11" xfId="0" applyNumberFormat="1" applyBorder="1" applyAlignment="1">
      <alignment horizontal="center" vertical="center" wrapText="1"/>
    </xf>
    <xf numFmtId="177" fontId="0" fillId="0" borderId="22" xfId="0" applyNumberFormat="1" applyBorder="1" applyAlignment="1">
      <alignment horizontal="center" vertical="center" wrapText="1"/>
    </xf>
    <xf numFmtId="177" fontId="0" fillId="0" borderId="58" xfId="0" applyNumberFormat="1" applyBorder="1" applyAlignment="1">
      <alignment horizontal="right" vertical="center" wrapText="1" indent="1"/>
    </xf>
    <xf numFmtId="177" fontId="0" fillId="0" borderId="10" xfId="0" applyNumberFormat="1" applyBorder="1" applyAlignment="1">
      <alignment horizontal="right" vertical="center" wrapText="1" indent="1"/>
    </xf>
    <xf numFmtId="177" fontId="0" fillId="0" borderId="10" xfId="0" applyNumberFormat="1" applyBorder="1" applyAlignment="1" applyProtection="1">
      <alignment horizontal="right" vertical="center" wrapText="1" indent="1"/>
      <protection locked="0"/>
    </xf>
    <xf numFmtId="178" fontId="0" fillId="0" borderId="58" xfId="0" applyNumberFormat="1" applyBorder="1" applyAlignment="1">
      <alignment horizontal="right" vertical="center" wrapText="1" indent="1"/>
    </xf>
    <xf numFmtId="178" fontId="0" fillId="0" borderId="10" xfId="0" applyNumberFormat="1" applyBorder="1" applyAlignment="1" applyProtection="1">
      <alignment horizontal="center" vertical="center" wrapText="1"/>
      <protection locked="0"/>
    </xf>
    <xf numFmtId="178" fontId="0" fillId="0" borderId="20" xfId="0" applyNumberFormat="1" applyBorder="1" applyAlignment="1" applyProtection="1">
      <alignment horizontal="center" vertical="center" wrapText="1"/>
      <protection locked="0"/>
    </xf>
    <xf numFmtId="178" fontId="0" fillId="0" borderId="22" xfId="0" applyNumberFormat="1" applyBorder="1" applyAlignment="1" applyProtection="1">
      <alignment horizontal="center" vertical="center" wrapText="1"/>
      <protection locked="0"/>
    </xf>
    <xf numFmtId="179" fontId="0" fillId="0" borderId="21" xfId="0" applyNumberFormat="1" applyBorder="1" applyAlignment="1" applyProtection="1">
      <alignment horizontal="center" vertical="center" shrinkToFit="1"/>
      <protection locked="0"/>
    </xf>
    <xf numFmtId="14" fontId="0" fillId="0" borderId="10" xfId="0" applyNumberFormat="1" applyBorder="1" applyAlignment="1" applyProtection="1">
      <alignment horizontal="center" vertical="center" shrinkToFit="1"/>
      <protection locked="0"/>
    </xf>
    <xf numFmtId="178" fontId="0" fillId="0" borderId="21" xfId="0" applyNumberFormat="1" applyBorder="1" applyAlignment="1" applyProtection="1">
      <alignment horizontal="center" vertical="center"/>
      <protection locked="0"/>
    </xf>
    <xf numFmtId="178" fontId="0" fillId="0" borderId="16" xfId="0" applyNumberFormat="1" applyBorder="1" applyAlignment="1" applyProtection="1">
      <alignment horizontal="center" vertical="center"/>
      <protection locked="0"/>
    </xf>
    <xf numFmtId="178" fontId="0" fillId="0" borderId="10" xfId="0" applyNumberFormat="1" applyBorder="1" applyAlignment="1" applyProtection="1">
      <alignment horizontal="center" vertical="center"/>
      <protection locked="0"/>
    </xf>
    <xf numFmtId="178" fontId="0" fillId="0" borderId="92" xfId="0" applyNumberFormat="1" applyBorder="1" applyAlignment="1" applyProtection="1">
      <alignment horizontal="center" vertical="center" wrapText="1"/>
      <protection locked="0"/>
    </xf>
    <xf numFmtId="0" fontId="0" fillId="0" borderId="93" xfId="0" applyBorder="1" applyAlignment="1" applyProtection="1">
      <alignment horizontal="center" vertical="center"/>
      <protection locked="0"/>
    </xf>
    <xf numFmtId="0" fontId="0" fillId="0" borderId="94" xfId="0" applyBorder="1" applyAlignment="1" applyProtection="1">
      <alignment horizontal="left" vertical="center" indent="1"/>
      <protection locked="0"/>
    </xf>
    <xf numFmtId="0" fontId="0" fillId="0" borderId="95" xfId="0" applyBorder="1" applyAlignment="1" applyProtection="1">
      <alignment horizontal="left" vertical="center" indent="1"/>
      <protection locked="0"/>
    </xf>
    <xf numFmtId="0" fontId="0" fillId="0" borderId="93" xfId="0" applyBorder="1" applyAlignment="1" applyProtection="1">
      <alignment horizontal="center" vertical="center" wrapText="1"/>
      <protection locked="0"/>
    </xf>
    <xf numFmtId="14" fontId="0" fillId="0" borderId="95" xfId="0" applyNumberFormat="1" applyBorder="1" applyAlignment="1" applyProtection="1">
      <alignment horizontal="center" vertical="center"/>
      <protection locked="0"/>
    </xf>
    <xf numFmtId="14" fontId="0" fillId="0" borderId="95" xfId="0" applyNumberFormat="1" applyBorder="1" applyAlignment="1">
      <alignment horizontal="center" vertical="center" wrapText="1"/>
    </xf>
    <xf numFmtId="14" fontId="0" fillId="0" borderId="96" xfId="0" applyNumberFormat="1" applyBorder="1" applyAlignment="1" applyProtection="1">
      <alignment horizontal="center" vertical="center" shrinkToFit="1"/>
      <protection locked="0"/>
    </xf>
    <xf numFmtId="14" fontId="0" fillId="0" borderId="97" xfId="0" applyNumberFormat="1" applyBorder="1" applyAlignment="1" applyProtection="1">
      <alignment horizontal="center" vertical="center" shrinkToFit="1"/>
      <protection locked="0"/>
    </xf>
    <xf numFmtId="177" fontId="0" fillId="0" borderId="97" xfId="0" applyNumberFormat="1" applyBorder="1" applyAlignment="1">
      <alignment horizontal="center" vertical="center" wrapText="1"/>
    </xf>
    <xf numFmtId="177" fontId="0" fillId="0" borderId="96" xfId="0" applyNumberFormat="1" applyBorder="1" applyAlignment="1">
      <alignment horizontal="right" vertical="center" wrapText="1" indent="1"/>
    </xf>
    <xf numFmtId="177" fontId="0" fillId="0" borderId="95" xfId="0" applyNumberFormat="1" applyBorder="1" applyAlignment="1">
      <alignment horizontal="right" vertical="center" wrapText="1" indent="1"/>
    </xf>
    <xf numFmtId="177" fontId="0" fillId="0" borderId="95" xfId="0" applyNumberFormat="1" applyBorder="1" applyAlignment="1" applyProtection="1">
      <alignment horizontal="right" vertical="center" wrapText="1" indent="1"/>
      <protection locked="0"/>
    </xf>
    <xf numFmtId="178" fontId="0" fillId="0" borderId="98" xfId="0" applyNumberFormat="1" applyBorder="1" applyAlignment="1">
      <alignment horizontal="right" vertical="center" wrapText="1" indent="1"/>
    </xf>
    <xf numFmtId="178" fontId="0" fillId="0" borderId="96" xfId="0" applyNumberFormat="1" applyBorder="1" applyAlignment="1" applyProtection="1">
      <alignment horizontal="center" vertical="center"/>
      <protection locked="0"/>
    </xf>
    <xf numFmtId="178" fontId="0" fillId="0" borderId="99" xfId="0" applyNumberFormat="1" applyBorder="1" applyAlignment="1" applyProtection="1">
      <alignment horizontal="center" vertical="center"/>
      <protection locked="0"/>
    </xf>
    <xf numFmtId="178" fontId="0" fillId="0" borderId="95" xfId="0" applyNumberFormat="1" applyBorder="1" applyAlignment="1" applyProtection="1">
      <alignment horizontal="center" vertical="center"/>
      <protection locked="0"/>
    </xf>
    <xf numFmtId="178" fontId="0" fillId="0" borderId="93" xfId="0" applyNumberFormat="1" applyBorder="1" applyAlignment="1" applyProtection="1">
      <alignment horizontal="center" vertical="center" wrapText="1"/>
      <protection locked="0"/>
    </xf>
    <xf numFmtId="179" fontId="0" fillId="0" borderId="96" xfId="0" applyNumberFormat="1" applyBorder="1" applyAlignment="1" applyProtection="1">
      <alignment horizontal="center" vertical="center" shrinkToFit="1"/>
      <protection locked="0"/>
    </xf>
    <xf numFmtId="14" fontId="0" fillId="0" borderId="95" xfId="0" applyNumberFormat="1" applyBorder="1" applyAlignment="1" applyProtection="1">
      <alignment horizontal="center" vertical="center" shrinkToFit="1"/>
      <protection locked="0"/>
    </xf>
    <xf numFmtId="178" fontId="0" fillId="0" borderId="100" xfId="0" applyNumberFormat="1" applyBorder="1" applyAlignment="1">
      <alignment horizontal="right" vertical="center"/>
    </xf>
    <xf numFmtId="178" fontId="0" fillId="0" borderId="101" xfId="0" applyNumberFormat="1" applyBorder="1" applyAlignment="1">
      <alignment horizontal="right" vertical="center"/>
    </xf>
    <xf numFmtId="0" fontId="0" fillId="0" borderId="101" xfId="0" applyBorder="1" applyAlignment="1">
      <alignment horizontal="right" vertical="center" wrapText="1"/>
    </xf>
    <xf numFmtId="179" fontId="0" fillId="0" borderId="101" xfId="0" applyNumberFormat="1" applyBorder="1" applyAlignment="1">
      <alignment horizontal="right" vertical="center" shrinkToFit="1"/>
    </xf>
    <xf numFmtId="0" fontId="0" fillId="0" borderId="101" xfId="0" applyBorder="1" applyAlignment="1">
      <alignment horizontal="right" vertical="center"/>
    </xf>
    <xf numFmtId="0" fontId="0" fillId="0" borderId="102" xfId="0" applyBorder="1" applyAlignment="1">
      <alignment horizontal="right" vertical="center"/>
    </xf>
    <xf numFmtId="177" fontId="0" fillId="0" borderId="103" xfId="0" applyNumberFormat="1" applyBorder="1" applyAlignment="1">
      <alignment horizontal="right" vertical="center" wrapText="1" indent="1"/>
    </xf>
    <xf numFmtId="177" fontId="0" fillId="0" borderId="104" xfId="0" applyNumberFormat="1" applyBorder="1" applyAlignment="1">
      <alignment horizontal="right" vertical="center" wrapText="1" indent="1"/>
    </xf>
    <xf numFmtId="178" fontId="0" fillId="0" borderId="105" xfId="0" applyNumberFormat="1" applyBorder="1" applyAlignment="1">
      <alignment horizontal="right" vertical="center" wrapText="1" indent="1"/>
    </xf>
    <xf numFmtId="178" fontId="0" fillId="0" borderId="106" xfId="0" applyNumberFormat="1" applyBorder="1" applyAlignment="1">
      <alignment horizontal="right" vertical="center" wrapText="1"/>
    </xf>
    <xf numFmtId="178" fontId="0" fillId="0" borderId="28" xfId="0" applyNumberFormat="1" applyBorder="1" applyAlignment="1">
      <alignment horizontal="right" vertical="center" wrapText="1"/>
    </xf>
    <xf numFmtId="179" fontId="0" fillId="0" borderId="106" xfId="0" applyNumberFormat="1" applyBorder="1" applyAlignment="1">
      <alignment horizontal="right" vertical="center" shrinkToFit="1"/>
    </xf>
    <xf numFmtId="178" fontId="0" fillId="0" borderId="0" xfId="0" applyNumberFormat="1" applyAlignment="1">
      <alignment horizontal="center" vertical="center"/>
    </xf>
    <xf numFmtId="178" fontId="11" fillId="0" borderId="47" xfId="0" applyNumberFormat="1" applyFont="1" applyBorder="1" applyAlignment="1">
      <alignment horizontal="center" vertical="center" wrapText="1"/>
    </xf>
    <xf numFmtId="178" fontId="0" fillId="0" borderId="47" xfId="0" applyNumberFormat="1" applyBorder="1">
      <alignment vertical="center"/>
    </xf>
    <xf numFmtId="178" fontId="0" fillId="0" borderId="47" xfId="0" applyNumberFormat="1" applyBorder="1" applyAlignment="1">
      <alignment horizontal="center" vertical="center" wrapText="1"/>
    </xf>
    <xf numFmtId="38" fontId="0" fillId="0" borderId="107" xfId="1" applyFont="1" applyFill="1" applyBorder="1" applyAlignment="1" applyProtection="1">
      <alignment horizontal="right" vertical="center" indent="1"/>
    </xf>
    <xf numFmtId="0" fontId="0" fillId="0" borderId="0" xfId="0" applyFill="1">
      <alignment vertical="center"/>
    </xf>
    <xf numFmtId="0" fontId="13" fillId="0" borderId="0" xfId="0" applyFont="1" applyFill="1">
      <alignment vertical="center"/>
    </xf>
    <xf numFmtId="0" fontId="13" fillId="0" borderId="0" xfId="0" applyFont="1" applyFill="1" applyAlignment="1">
      <alignment horizontal="center" vertical="center"/>
    </xf>
    <xf numFmtId="176" fontId="2" fillId="0" borderId="0" xfId="0" applyNumberFormat="1" applyFont="1" applyBorder="1" applyAlignment="1">
      <alignment horizontal="center" vertical="center"/>
    </xf>
    <xf numFmtId="0" fontId="6" fillId="0" borderId="0" xfId="0" applyFont="1" applyBorder="1" applyAlignment="1">
      <alignment horizontal="center" vertical="center"/>
    </xf>
    <xf numFmtId="0" fontId="2"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right" vertical="center"/>
      <protection locked="0"/>
    </xf>
    <xf numFmtId="0" fontId="20" fillId="0" borderId="0" xfId="0" applyFont="1" applyAlignment="1">
      <alignment horizontal="left" vertical="center"/>
    </xf>
    <xf numFmtId="0" fontId="21" fillId="0" borderId="0" xfId="0" applyFont="1">
      <alignment vertical="center"/>
    </xf>
    <xf numFmtId="0" fontId="22" fillId="0" borderId="0" xfId="0" applyFont="1">
      <alignment vertical="center"/>
    </xf>
    <xf numFmtId="0" fontId="19" fillId="0" borderId="0" xfId="0" applyFont="1" applyAlignment="1">
      <alignment horizontal="center" vertical="center"/>
    </xf>
    <xf numFmtId="176" fontId="20" fillId="4" borderId="0" xfId="0" applyNumberFormat="1" applyFont="1" applyFill="1" applyBorder="1" applyAlignment="1">
      <alignment horizontal="center" vertical="center"/>
    </xf>
    <xf numFmtId="0" fontId="0" fillId="0" borderId="0" xfId="0" applyFont="1" applyAlignment="1">
      <alignment horizontal="center" vertical="center"/>
    </xf>
    <xf numFmtId="0" fontId="11" fillId="0" borderId="10" xfId="0" applyFont="1" applyBorder="1" applyAlignment="1">
      <alignment horizontal="center" vertical="center"/>
    </xf>
    <xf numFmtId="178" fontId="11" fillId="0" borderId="111" xfId="0" applyNumberFormat="1" applyFont="1" applyBorder="1" applyAlignment="1">
      <alignment horizontal="center" vertical="center" wrapText="1"/>
    </xf>
    <xf numFmtId="0" fontId="11" fillId="0" borderId="0" xfId="0" applyFont="1">
      <alignment vertical="center"/>
    </xf>
    <xf numFmtId="178" fontId="11" fillId="0" borderId="26" xfId="0" applyNumberFormat="1" applyFont="1" applyBorder="1" applyAlignment="1">
      <alignment horizontal="center" vertical="center" wrapText="1"/>
    </xf>
    <xf numFmtId="0" fontId="11" fillId="0" borderId="109" xfId="0" applyFont="1" applyBorder="1" applyAlignment="1">
      <alignment horizontal="center" vertical="center"/>
    </xf>
    <xf numFmtId="0" fontId="11" fillId="0" borderId="110" xfId="0" applyFont="1" applyBorder="1" applyAlignment="1">
      <alignment horizontal="center" vertical="center"/>
    </xf>
    <xf numFmtId="0" fontId="11" fillId="0" borderId="112" xfId="0" applyFont="1" applyBorder="1" applyAlignment="1">
      <alignment horizontal="center" vertical="center" wrapText="1"/>
    </xf>
    <xf numFmtId="0" fontId="11" fillId="0" borderId="0" xfId="0" applyFont="1" applyAlignment="1">
      <alignment vertical="center" wrapText="1"/>
    </xf>
    <xf numFmtId="0" fontId="11" fillId="0" borderId="113" xfId="0" applyFont="1" applyBorder="1" applyAlignment="1">
      <alignment horizontal="center" vertical="center" wrapText="1"/>
    </xf>
    <xf numFmtId="0" fontId="0" fillId="0" borderId="0" xfId="0" applyAlignment="1">
      <alignment horizontal="left" vertical="center" indent="1"/>
    </xf>
    <xf numFmtId="0" fontId="0" fillId="8" borderId="114" xfId="0" applyFill="1" applyBorder="1" applyAlignment="1">
      <alignment horizontal="center" vertical="center" wrapText="1"/>
    </xf>
    <xf numFmtId="0" fontId="0" fillId="0" borderId="90" xfId="0" applyBorder="1" applyAlignment="1" applyProtection="1">
      <alignment horizontal="center" vertical="center" wrapText="1" shrinkToFit="1"/>
      <protection locked="0"/>
    </xf>
    <xf numFmtId="0" fontId="0" fillId="0" borderId="21" xfId="0" applyBorder="1" applyAlignment="1" applyProtection="1">
      <alignment horizontal="center" vertical="center" wrapText="1" shrinkToFit="1"/>
      <protection locked="0"/>
    </xf>
    <xf numFmtId="0" fontId="0" fillId="0" borderId="96" xfId="0" applyBorder="1" applyAlignment="1" applyProtection="1">
      <alignment horizontal="center" vertical="center" wrapText="1" shrinkToFit="1"/>
      <protection locked="0"/>
    </xf>
    <xf numFmtId="0" fontId="0" fillId="0" borderId="27" xfId="0" applyBorder="1" applyAlignment="1">
      <alignment horizontal="right" vertical="center" wrapText="1" shrinkToFit="1"/>
    </xf>
    <xf numFmtId="176" fontId="2" fillId="0" borderId="0" xfId="0" applyNumberFormat="1" applyFont="1" applyFill="1" applyBorder="1" applyAlignment="1">
      <alignment horizontal="left" vertical="center"/>
    </xf>
    <xf numFmtId="0" fontId="26" fillId="0" borderId="0" xfId="0" applyFont="1" applyAlignment="1">
      <alignment horizontal="left" vertical="center"/>
    </xf>
    <xf numFmtId="0" fontId="11" fillId="0" borderId="125" xfId="0" applyFont="1" applyBorder="1" applyAlignment="1">
      <alignment horizontal="center" vertical="center" wrapText="1"/>
    </xf>
    <xf numFmtId="38" fontId="0" fillId="0" borderId="126" xfId="1" applyFont="1" applyFill="1" applyBorder="1" applyAlignment="1" applyProtection="1">
      <alignment horizontal="right" vertical="center" indent="1"/>
      <protection locked="0"/>
    </xf>
    <xf numFmtId="0" fontId="0" fillId="0" borderId="131" xfId="0" applyBorder="1">
      <alignment vertical="center"/>
    </xf>
    <xf numFmtId="0" fontId="26" fillId="0" borderId="0" xfId="0" applyFont="1">
      <alignment vertical="center"/>
    </xf>
    <xf numFmtId="0" fontId="11" fillId="2" borderId="127" xfId="0" applyFont="1" applyFill="1" applyBorder="1" applyAlignment="1">
      <alignment horizontal="center" vertical="center" wrapText="1"/>
    </xf>
    <xf numFmtId="0" fontId="11" fillId="2" borderId="122" xfId="0" applyFont="1" applyFill="1" applyBorder="1" applyAlignment="1">
      <alignment horizontal="center" vertical="center" wrapText="1"/>
    </xf>
    <xf numFmtId="0" fontId="11" fillId="2" borderId="124" xfId="0" applyFont="1" applyFill="1" applyBorder="1" applyAlignment="1">
      <alignment horizontal="center" vertical="center" wrapText="1"/>
    </xf>
    <xf numFmtId="0" fontId="5" fillId="2" borderId="115"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18" xfId="0" applyFont="1" applyFill="1" applyBorder="1" applyAlignment="1">
      <alignment horizontal="center" vertical="center"/>
    </xf>
    <xf numFmtId="0" fontId="12" fillId="2" borderId="120" xfId="0" applyFont="1" applyFill="1" applyBorder="1" applyAlignment="1">
      <alignment horizontal="center" vertical="center"/>
    </xf>
    <xf numFmtId="0" fontId="5" fillId="0" borderId="116" xfId="0" applyFont="1" applyFill="1" applyBorder="1" applyAlignment="1" applyProtection="1">
      <alignment horizontal="center" vertical="center"/>
      <protection locked="0"/>
    </xf>
    <xf numFmtId="0" fontId="5" fillId="0" borderId="15" xfId="0" applyFont="1" applyFill="1" applyBorder="1" applyAlignment="1" applyProtection="1">
      <alignment horizontal="left" vertical="center" wrapText="1" indent="1"/>
      <protection locked="0"/>
    </xf>
    <xf numFmtId="14" fontId="5" fillId="0" borderId="119" xfId="0" applyNumberFormat="1" applyFont="1" applyFill="1" applyBorder="1" applyAlignment="1" applyProtection="1">
      <alignment horizontal="center" vertical="center"/>
      <protection locked="0"/>
    </xf>
    <xf numFmtId="0" fontId="5" fillId="0" borderId="121" xfId="0" applyFont="1" applyFill="1" applyBorder="1" applyAlignment="1" applyProtection="1">
      <alignment horizontal="center" vertical="center" wrapText="1"/>
      <protection locked="0"/>
    </xf>
    <xf numFmtId="0" fontId="0" fillId="0" borderId="0" xfId="0" applyBorder="1">
      <alignment vertical="center"/>
    </xf>
    <xf numFmtId="0" fontId="0" fillId="0" borderId="132" xfId="0" applyFill="1" applyBorder="1" applyAlignment="1">
      <alignment vertical="center" wrapText="1"/>
    </xf>
    <xf numFmtId="38" fontId="0" fillId="0" borderId="0" xfId="1" applyFont="1" applyFill="1" applyBorder="1" applyAlignment="1" applyProtection="1">
      <alignment vertical="center"/>
    </xf>
    <xf numFmtId="0" fontId="13" fillId="0" borderId="0" xfId="0" applyFont="1" applyBorder="1" applyAlignment="1">
      <alignment horizontal="center" vertical="center" wrapText="1"/>
    </xf>
    <xf numFmtId="38" fontId="0" fillId="0" borderId="136" xfId="1" applyFont="1" applyFill="1" applyBorder="1" applyAlignment="1" applyProtection="1">
      <alignment horizontal="right" vertical="center" wrapText="1" indent="1"/>
    </xf>
    <xf numFmtId="38" fontId="0" fillId="0" borderId="137" xfId="1" applyFont="1" applyFill="1" applyBorder="1" applyAlignment="1" applyProtection="1">
      <alignment horizontal="right" vertical="center" wrapText="1" indent="1"/>
    </xf>
    <xf numFmtId="38" fontId="0" fillId="0" borderId="138" xfId="1" applyFont="1" applyFill="1" applyBorder="1" applyAlignment="1" applyProtection="1">
      <alignment horizontal="right" vertical="center" wrapText="1" indent="1"/>
    </xf>
    <xf numFmtId="38" fontId="0" fillId="0" borderId="139" xfId="1" applyFont="1" applyFill="1" applyBorder="1" applyAlignment="1" applyProtection="1">
      <alignment horizontal="right" vertical="center" wrapText="1" indent="1"/>
    </xf>
    <xf numFmtId="38" fontId="0" fillId="0" borderId="7" xfId="1" applyFont="1" applyFill="1" applyBorder="1" applyAlignment="1" applyProtection="1">
      <alignment horizontal="right" vertical="center" indent="1"/>
    </xf>
    <xf numFmtId="178" fontId="0" fillId="0" borderId="7" xfId="1" applyNumberFormat="1" applyFont="1" applyFill="1" applyBorder="1" applyAlignment="1" applyProtection="1">
      <alignment horizontal="right" vertical="center" indent="1"/>
    </xf>
    <xf numFmtId="178" fontId="0" fillId="0" borderId="135" xfId="1" applyNumberFormat="1" applyFont="1" applyFill="1" applyBorder="1" applyAlignment="1" applyProtection="1">
      <alignment horizontal="right" vertical="center" indent="1"/>
    </xf>
    <xf numFmtId="38" fontId="0" fillId="0" borderId="140" xfId="1" applyFont="1" applyFill="1" applyBorder="1" applyAlignment="1" applyProtection="1">
      <alignment horizontal="right" vertical="center" indent="1"/>
    </xf>
    <xf numFmtId="38" fontId="0" fillId="0" borderId="142" xfId="1" applyFont="1" applyFill="1" applyBorder="1" applyAlignment="1" applyProtection="1">
      <alignment horizontal="right" vertical="center" indent="1"/>
    </xf>
    <xf numFmtId="38" fontId="0" fillId="0" borderId="130" xfId="1" applyFont="1" applyFill="1" applyBorder="1" applyAlignment="1" applyProtection="1">
      <alignment horizontal="right" vertical="center" indent="1"/>
    </xf>
    <xf numFmtId="38" fontId="0" fillId="0" borderId="143" xfId="1" applyFont="1" applyFill="1" applyBorder="1" applyAlignment="1" applyProtection="1">
      <alignment horizontal="right" vertical="center" indent="1"/>
    </xf>
    <xf numFmtId="0" fontId="0" fillId="0" borderId="144" xfId="0" applyBorder="1" applyAlignment="1">
      <alignment horizontal="center" vertical="center" wrapText="1"/>
    </xf>
    <xf numFmtId="0" fontId="0" fillId="2" borderId="145" xfId="0" applyFill="1" applyBorder="1" applyAlignment="1">
      <alignment horizontal="center" vertical="center"/>
    </xf>
    <xf numFmtId="0" fontId="0" fillId="2" borderId="19" xfId="0" applyFill="1" applyBorder="1" applyAlignment="1">
      <alignment horizontal="center" vertical="center"/>
    </xf>
    <xf numFmtId="0" fontId="0" fillId="2" borderId="119" xfId="0" applyFill="1" applyBorder="1" applyAlignment="1">
      <alignment horizontal="center" vertical="center"/>
    </xf>
    <xf numFmtId="178" fontId="11" fillId="0" borderId="34" xfId="0" applyNumberFormat="1" applyFont="1" applyBorder="1" applyAlignment="1">
      <alignment horizontal="center" vertical="center" wrapText="1"/>
    </xf>
    <xf numFmtId="0" fontId="27" fillId="0" borderId="0" xfId="0" applyFont="1">
      <alignment vertical="center"/>
    </xf>
    <xf numFmtId="0" fontId="27" fillId="0" borderId="0" xfId="0" applyFont="1" applyAlignment="1">
      <alignment horizontal="right" vertical="center"/>
    </xf>
    <xf numFmtId="0" fontId="27" fillId="0" borderId="1" xfId="0" applyFont="1" applyFill="1" applyBorder="1" applyAlignment="1" applyProtection="1">
      <alignment horizontal="center" vertical="center"/>
      <protection locked="0"/>
    </xf>
    <xf numFmtId="176" fontId="27" fillId="0" borderId="2" xfId="0" applyNumberFormat="1" applyFont="1" applyBorder="1" applyAlignment="1">
      <alignment horizontal="center" vertical="center"/>
    </xf>
    <xf numFmtId="0" fontId="27" fillId="0" borderId="0" xfId="0" applyFont="1" applyAlignment="1">
      <alignment horizontal="left" vertical="center"/>
    </xf>
    <xf numFmtId="0" fontId="28" fillId="0" borderId="0" xfId="0" applyFont="1">
      <alignment vertical="center"/>
    </xf>
    <xf numFmtId="0" fontId="28" fillId="0" borderId="0" xfId="0" applyFont="1" applyAlignment="1">
      <alignment horizontal="center" vertical="center"/>
    </xf>
    <xf numFmtId="0" fontId="28" fillId="0" borderId="3" xfId="0" applyFont="1" applyBorder="1" applyAlignment="1">
      <alignment horizontal="center" vertical="center"/>
    </xf>
    <xf numFmtId="0" fontId="11" fillId="0" borderId="0" xfId="0" applyFont="1" applyAlignment="1">
      <alignment horizontal="center" vertical="center"/>
    </xf>
    <xf numFmtId="38" fontId="0" fillId="0" borderId="135" xfId="1" applyFont="1" applyFill="1" applyBorder="1" applyAlignment="1" applyProtection="1">
      <alignment horizontal="right" vertical="center" indent="1"/>
    </xf>
    <xf numFmtId="38" fontId="0" fillId="0" borderId="121" xfId="1" applyFont="1" applyFill="1" applyBorder="1" applyAlignment="1" applyProtection="1">
      <alignment horizontal="right" vertical="center" inden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30" fillId="2" borderId="56" xfId="0" applyFont="1" applyFill="1" applyBorder="1" applyAlignment="1" applyProtection="1">
      <alignment horizontal="center" vertical="center" wrapText="1"/>
      <protection locked="0"/>
    </xf>
    <xf numFmtId="0" fontId="30" fillId="2" borderId="52" xfId="0" applyFont="1" applyFill="1" applyBorder="1" applyAlignment="1" applyProtection="1">
      <alignment horizontal="center" vertical="center" wrapText="1"/>
      <protection locked="0"/>
    </xf>
    <xf numFmtId="0" fontId="11" fillId="8" borderId="70" xfId="0" applyFont="1" applyFill="1" applyBorder="1" applyAlignment="1">
      <alignment horizontal="center" vertical="center" wrapText="1"/>
    </xf>
    <xf numFmtId="0" fontId="11" fillId="8" borderId="67" xfId="0" applyFont="1" applyFill="1" applyBorder="1" applyAlignment="1">
      <alignment horizontal="center" vertical="center" wrapText="1"/>
    </xf>
    <xf numFmtId="0" fontId="11" fillId="9" borderId="53" xfId="0" applyFont="1" applyFill="1" applyBorder="1" applyAlignment="1">
      <alignment horizontal="left" vertical="center" wrapText="1"/>
    </xf>
    <xf numFmtId="0" fontId="11" fillId="9" borderId="60" xfId="0" applyFont="1" applyFill="1" applyBorder="1" applyAlignment="1">
      <alignment horizontal="center" vertical="center" wrapText="1"/>
    </xf>
    <xf numFmtId="0" fontId="11" fillId="9" borderId="67" xfId="0" applyFont="1" applyFill="1" applyBorder="1" applyAlignment="1">
      <alignment vertical="center" wrapText="1"/>
    </xf>
    <xf numFmtId="0" fontId="11" fillId="10" borderId="59" xfId="0" applyFont="1" applyFill="1" applyBorder="1" applyAlignment="1">
      <alignment horizontal="center" vertical="top" wrapText="1"/>
    </xf>
    <xf numFmtId="0" fontId="11" fillId="10" borderId="51" xfId="0" applyFont="1" applyFill="1" applyBorder="1" applyAlignment="1">
      <alignment horizontal="center" vertical="center" wrapText="1"/>
    </xf>
    <xf numFmtId="0" fontId="11" fillId="10" borderId="7" xfId="0" applyFont="1" applyFill="1" applyBorder="1" applyAlignment="1">
      <alignment horizontal="center" vertical="center" wrapText="1"/>
    </xf>
    <xf numFmtId="0" fontId="11" fillId="10" borderId="5" xfId="0" applyFont="1" applyFill="1" applyBorder="1" applyAlignment="1">
      <alignment horizontal="center" vertical="center" wrapText="1"/>
    </xf>
    <xf numFmtId="0" fontId="11" fillId="10" borderId="71" xfId="0" applyFont="1" applyFill="1" applyBorder="1" applyAlignment="1">
      <alignment horizontal="center" vertical="top" wrapText="1"/>
    </xf>
    <xf numFmtId="0" fontId="11" fillId="10" borderId="67" xfId="0" applyFont="1" applyFill="1" applyBorder="1" applyAlignment="1">
      <alignment horizontal="left" vertical="center" wrapText="1"/>
    </xf>
    <xf numFmtId="0" fontId="11" fillId="10" borderId="72" xfId="0" applyFont="1" applyFill="1" applyBorder="1" applyAlignment="1">
      <alignment horizontal="center" vertical="center" wrapText="1"/>
    </xf>
    <xf numFmtId="0" fontId="11" fillId="10" borderId="64" xfId="0" applyFont="1" applyFill="1" applyBorder="1" applyAlignment="1">
      <alignment horizontal="center" vertical="center" wrapText="1"/>
    </xf>
    <xf numFmtId="0" fontId="11" fillId="10" borderId="8" xfId="0" applyFont="1" applyFill="1" applyBorder="1" applyAlignment="1">
      <alignment horizontal="left" vertical="center" indent="1"/>
    </xf>
    <xf numFmtId="0" fontId="11" fillId="0" borderId="133" xfId="0" applyFont="1" applyBorder="1" applyAlignment="1">
      <alignment horizontal="center" vertical="center" wrapTex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42" xfId="0" applyFont="1" applyBorder="1" applyAlignment="1">
      <alignment horizontal="center" vertical="center" wrapText="1"/>
    </xf>
    <xf numFmtId="0" fontId="11" fillId="0" borderId="61" xfId="0" applyFont="1" applyBorder="1" applyAlignment="1">
      <alignment horizontal="center" vertical="center" wrapText="1"/>
    </xf>
    <xf numFmtId="0" fontId="11" fillId="0" borderId="144" xfId="0" applyFont="1" applyBorder="1" applyAlignment="1">
      <alignment horizontal="center" vertical="center" wrapText="1"/>
    </xf>
    <xf numFmtId="0" fontId="11" fillId="0" borderId="145" xfId="0" applyFont="1" applyBorder="1" applyAlignment="1">
      <alignment horizontal="center" vertical="center"/>
    </xf>
    <xf numFmtId="0" fontId="11" fillId="0" borderId="19" xfId="0" applyFont="1" applyBorder="1" applyAlignment="1">
      <alignment horizontal="center" vertical="center"/>
    </xf>
    <xf numFmtId="0" fontId="11" fillId="0" borderId="119" xfId="0" applyFont="1" applyBorder="1" applyAlignment="1">
      <alignment horizontal="center" vertical="center"/>
    </xf>
    <xf numFmtId="38" fontId="11" fillId="0" borderId="36" xfId="1" applyFont="1" applyFill="1" applyBorder="1" applyAlignment="1" applyProtection="1">
      <alignment horizontal="center" vertical="center" wrapText="1"/>
    </xf>
    <xf numFmtId="38" fontId="11" fillId="0" borderId="34" xfId="1" applyFont="1" applyFill="1" applyBorder="1" applyAlignment="1" applyProtection="1">
      <alignment horizontal="center" vertical="center" wrapText="1"/>
    </xf>
    <xf numFmtId="0" fontId="11" fillId="0" borderId="35" xfId="0" applyFont="1" applyBorder="1" applyAlignment="1">
      <alignment horizontal="center" vertical="center"/>
    </xf>
    <xf numFmtId="0" fontId="11" fillId="0" borderId="31" xfId="0" applyFont="1" applyBorder="1" applyAlignment="1">
      <alignment horizontal="center" vertical="center"/>
    </xf>
    <xf numFmtId="0" fontId="11" fillId="0" borderId="36" xfId="0" applyFont="1" applyBorder="1" applyAlignment="1">
      <alignment horizontal="center" vertical="center"/>
    </xf>
    <xf numFmtId="0" fontId="11" fillId="0" borderId="134" xfId="0" applyFont="1" applyBorder="1" applyAlignment="1">
      <alignment horizontal="center" vertical="center" wrapText="1"/>
    </xf>
    <xf numFmtId="0" fontId="11" fillId="0" borderId="123" xfId="0" applyFont="1" applyBorder="1" applyAlignment="1">
      <alignment horizontal="center" vertical="center" wrapText="1"/>
    </xf>
    <xf numFmtId="0" fontId="11" fillId="0" borderId="118" xfId="0" applyFont="1" applyBorder="1" applyAlignment="1">
      <alignment horizontal="center" vertical="center" wrapText="1"/>
    </xf>
    <xf numFmtId="0" fontId="11" fillId="0" borderId="119" xfId="0" applyFont="1" applyBorder="1" applyAlignment="1">
      <alignment horizontal="center" vertical="center" wrapText="1"/>
    </xf>
    <xf numFmtId="0" fontId="11" fillId="2" borderId="118" xfId="0" applyFont="1" applyFill="1" applyBorder="1" applyAlignment="1">
      <alignment horizontal="center" vertical="center" wrapText="1"/>
    </xf>
    <xf numFmtId="0" fontId="11" fillId="0" borderId="146" xfId="0" applyFont="1" applyBorder="1" applyAlignment="1">
      <alignment horizontal="center" vertical="center" wrapText="1"/>
    </xf>
    <xf numFmtId="0" fontId="11" fillId="0" borderId="148" xfId="0" applyFont="1" applyBorder="1" applyAlignment="1">
      <alignment horizontal="center" vertical="center" wrapText="1"/>
    </xf>
    <xf numFmtId="0" fontId="11" fillId="0" borderId="147" xfId="0" applyFont="1" applyBorder="1" applyAlignment="1">
      <alignment horizontal="center" vertical="center" wrapText="1"/>
    </xf>
    <xf numFmtId="178" fontId="11" fillId="10" borderId="149" xfId="0" applyNumberFormat="1" applyFont="1" applyFill="1" applyBorder="1" applyAlignment="1">
      <alignment horizontal="center" vertical="center" wrapText="1"/>
    </xf>
    <xf numFmtId="0" fontId="0" fillId="0" borderId="129" xfId="0" applyBorder="1">
      <alignment vertical="center"/>
    </xf>
    <xf numFmtId="0" fontId="11" fillId="8" borderId="69" xfId="0" applyFont="1" applyFill="1" applyBorder="1" applyAlignment="1">
      <alignment horizontal="center" vertical="center" wrapText="1"/>
    </xf>
    <xf numFmtId="0" fontId="11" fillId="0" borderId="150" xfId="0" applyFont="1" applyFill="1" applyBorder="1" applyAlignment="1">
      <alignment horizontal="center" vertical="center" wrapText="1"/>
    </xf>
    <xf numFmtId="0" fontId="11" fillId="0" borderId="150" xfId="0" applyFont="1" applyBorder="1" applyAlignment="1">
      <alignment horizontal="center" vertical="center" wrapText="1"/>
    </xf>
    <xf numFmtId="178" fontId="0" fillId="0" borderId="90" xfId="0" applyNumberFormat="1" applyBorder="1" applyAlignment="1" applyProtection="1">
      <alignment horizontal="right" vertical="center" wrapText="1" indent="1"/>
      <protection locked="0"/>
    </xf>
    <xf numFmtId="178" fontId="0" fillId="0" borderId="62" xfId="0" applyNumberFormat="1" applyBorder="1" applyAlignment="1" applyProtection="1">
      <alignment horizontal="right" vertical="center" wrapText="1" indent="1"/>
      <protection locked="0"/>
    </xf>
    <xf numFmtId="178" fontId="0" fillId="0" borderId="31" xfId="0" applyNumberFormat="1" applyBorder="1" applyAlignment="1" applyProtection="1">
      <alignment horizontal="right" vertical="center" wrapText="1" indent="1"/>
      <protection locked="0"/>
    </xf>
    <xf numFmtId="178" fontId="0" fillId="0" borderId="61" xfId="0" applyNumberFormat="1" applyBorder="1" applyAlignment="1">
      <alignment horizontal="right" vertical="center" wrapText="1" indent="1"/>
    </xf>
    <xf numFmtId="178" fontId="0" fillId="0" borderId="55" xfId="0" applyNumberFormat="1" applyBorder="1" applyAlignment="1">
      <alignment horizontal="right" vertical="center" wrapText="1" indent="1"/>
    </xf>
    <xf numFmtId="178" fontId="0" fillId="0" borderId="31" xfId="0" applyNumberFormat="1" applyBorder="1" applyAlignment="1">
      <alignment horizontal="right" vertical="center" wrapText="1" indent="1"/>
    </xf>
    <xf numFmtId="178" fontId="0" fillId="0" borderId="21" xfId="0" applyNumberFormat="1" applyBorder="1" applyAlignment="1" applyProtection="1">
      <alignment horizontal="right" vertical="center" wrapText="1" indent="1"/>
      <protection locked="0"/>
    </xf>
    <xf numFmtId="178" fontId="0" fillId="0" borderId="16" xfId="0" applyNumberFormat="1" applyBorder="1" applyAlignment="1" applyProtection="1">
      <alignment horizontal="right" vertical="center" wrapText="1" indent="1"/>
      <protection locked="0"/>
    </xf>
    <xf numFmtId="178" fontId="0" fillId="0" borderId="10" xfId="0" applyNumberFormat="1" applyBorder="1" applyAlignment="1" applyProtection="1">
      <alignment horizontal="right" vertical="center" wrapText="1" indent="1"/>
      <protection locked="0"/>
    </xf>
    <xf numFmtId="178" fontId="0" fillId="0" borderId="11" xfId="0" applyNumberFormat="1" applyBorder="1" applyAlignment="1">
      <alignment horizontal="right" vertical="center" wrapText="1" indent="1"/>
    </xf>
    <xf numFmtId="178" fontId="0" fillId="0" borderId="20" xfId="0" applyNumberFormat="1" applyBorder="1" applyAlignment="1">
      <alignment horizontal="right" vertical="center" wrapText="1" indent="1"/>
    </xf>
    <xf numFmtId="178" fontId="0" fillId="0" borderId="10" xfId="0" applyNumberFormat="1" applyBorder="1" applyAlignment="1">
      <alignment horizontal="right" vertical="center" wrapText="1" indent="1"/>
    </xf>
    <xf numFmtId="178" fontId="0" fillId="0" borderId="21" xfId="0" applyNumberFormat="1" applyBorder="1" applyAlignment="1" applyProtection="1">
      <alignment horizontal="right" vertical="center" indent="1"/>
      <protection locked="0"/>
    </xf>
    <xf numFmtId="178" fontId="0" fillId="0" borderId="16" xfId="0" applyNumberFormat="1" applyBorder="1" applyAlignment="1" applyProtection="1">
      <alignment horizontal="right" vertical="center" indent="1"/>
      <protection locked="0"/>
    </xf>
    <xf numFmtId="178" fontId="0" fillId="0" borderId="10" xfId="0" applyNumberFormat="1" applyBorder="1" applyAlignment="1" applyProtection="1">
      <alignment horizontal="right" vertical="center" indent="1"/>
      <protection locked="0"/>
    </xf>
    <xf numFmtId="178" fontId="11" fillId="0" borderId="158" xfId="0" applyNumberFormat="1" applyFont="1" applyBorder="1" applyAlignment="1">
      <alignment horizontal="center" vertical="center" wrapText="1"/>
    </xf>
    <xf numFmtId="178" fontId="11" fillId="5" borderId="161" xfId="0" applyNumberFormat="1" applyFont="1" applyFill="1" applyBorder="1" applyAlignment="1">
      <alignment horizontal="center" vertical="center" wrapText="1"/>
    </xf>
    <xf numFmtId="178" fontId="11" fillId="0" borderId="166" xfId="0" applyNumberFormat="1" applyFont="1" applyBorder="1" applyAlignment="1">
      <alignment horizontal="center" vertical="center" wrapText="1"/>
    </xf>
    <xf numFmtId="0" fontId="11" fillId="0" borderId="167" xfId="0" applyFont="1" applyBorder="1" applyAlignment="1">
      <alignment horizontal="center" vertical="center" wrapText="1"/>
    </xf>
    <xf numFmtId="38" fontId="31" fillId="0" borderId="169" xfId="1" applyFont="1" applyFill="1" applyBorder="1" applyAlignment="1">
      <alignment horizontal="right" vertical="center" indent="1"/>
    </xf>
    <xf numFmtId="38" fontId="31" fillId="0" borderId="170" xfId="1" applyFont="1" applyFill="1" applyBorder="1" applyAlignment="1">
      <alignment horizontal="right" vertical="center" indent="1"/>
    </xf>
    <xf numFmtId="38" fontId="31" fillId="0" borderId="171" xfId="1" applyFont="1" applyFill="1" applyBorder="1" applyAlignment="1">
      <alignment horizontal="right" vertical="center" indent="1"/>
    </xf>
    <xf numFmtId="38" fontId="31" fillId="0" borderId="172" xfId="1" applyFont="1" applyFill="1" applyBorder="1" applyAlignment="1">
      <alignment horizontal="right" vertical="center" indent="1"/>
    </xf>
    <xf numFmtId="38" fontId="11" fillId="0" borderId="171" xfId="1" applyFont="1" applyBorder="1" applyAlignment="1">
      <alignment horizontal="right" vertical="center" indent="1"/>
    </xf>
    <xf numFmtId="38" fontId="11" fillId="0" borderId="172" xfId="1" applyFont="1" applyBorder="1" applyAlignment="1">
      <alignment horizontal="right" vertical="center" indent="1"/>
    </xf>
    <xf numFmtId="178" fontId="11" fillId="0" borderId="168" xfId="0" applyNumberFormat="1" applyFont="1" applyFill="1" applyBorder="1" applyAlignment="1">
      <alignment horizontal="center" vertical="center" wrapText="1"/>
    </xf>
    <xf numFmtId="0" fontId="11" fillId="0" borderId="173" xfId="0" applyFont="1" applyFill="1" applyBorder="1" applyAlignment="1">
      <alignment horizontal="center" vertical="center" wrapText="1"/>
    </xf>
    <xf numFmtId="0" fontId="0" fillId="0" borderId="173" xfId="0" applyBorder="1" applyAlignment="1">
      <alignment horizontal="center" vertical="center"/>
    </xf>
    <xf numFmtId="0" fontId="0" fillId="2" borderId="83" xfId="0" applyFill="1" applyBorder="1" applyAlignment="1">
      <alignment horizontal="center" vertical="center" wrapText="1"/>
    </xf>
    <xf numFmtId="0" fontId="0" fillId="0" borderId="31" xfId="0" applyBorder="1" applyAlignment="1">
      <alignment horizontal="left" vertical="center" wrapText="1" indent="1"/>
    </xf>
    <xf numFmtId="0" fontId="0" fillId="0" borderId="95" xfId="0" applyBorder="1" applyAlignment="1">
      <alignment horizontal="left" vertical="center" wrapText="1" indent="1"/>
    </xf>
    <xf numFmtId="0" fontId="0" fillId="0" borderId="95" xfId="0" applyBorder="1" applyAlignment="1" applyProtection="1">
      <alignment horizontal="left" vertical="center" wrapText="1" indent="1"/>
      <protection locked="0"/>
    </xf>
    <xf numFmtId="0" fontId="0" fillId="0" borderId="47" xfId="0" applyBorder="1">
      <alignment vertical="center"/>
    </xf>
    <xf numFmtId="178" fontId="5" fillId="0" borderId="117" xfId="0" applyNumberFormat="1" applyFont="1" applyBorder="1" applyAlignment="1">
      <alignment horizontal="center" vertical="center" wrapText="1"/>
    </xf>
    <xf numFmtId="0" fontId="5" fillId="0" borderId="174" xfId="0" applyFont="1" applyBorder="1" applyAlignment="1">
      <alignment horizontal="center" vertical="center"/>
    </xf>
    <xf numFmtId="178" fontId="0" fillId="0" borderId="99" xfId="0" applyNumberFormat="1" applyFill="1" applyBorder="1" applyAlignment="1" applyProtection="1">
      <alignment horizontal="center" vertical="center"/>
      <protection locked="0"/>
    </xf>
    <xf numFmtId="178" fontId="0" fillId="0" borderId="95" xfId="0" applyNumberFormat="1" applyFill="1" applyBorder="1" applyAlignment="1" applyProtection="1">
      <alignment horizontal="center" vertical="center"/>
      <protection locked="0"/>
    </xf>
    <xf numFmtId="178" fontId="0" fillId="0" borderId="96" xfId="0" applyNumberFormat="1" applyFill="1" applyBorder="1" applyAlignment="1" applyProtection="1">
      <alignment horizontal="center" vertical="center"/>
      <protection locked="0"/>
    </xf>
    <xf numFmtId="178" fontId="0" fillId="0" borderId="93" xfId="0" applyNumberFormat="1" applyFill="1" applyBorder="1" applyAlignment="1" applyProtection="1">
      <alignment horizontal="center" vertical="center" wrapText="1"/>
      <protection locked="0"/>
    </xf>
    <xf numFmtId="178" fontId="0" fillId="0" borderId="95" xfId="0" applyNumberFormat="1" applyFill="1" applyBorder="1" applyAlignment="1" applyProtection="1">
      <alignment horizontal="center" vertical="center" wrapText="1"/>
      <protection locked="0"/>
    </xf>
    <xf numFmtId="178" fontId="0" fillId="0" borderId="94" xfId="0" applyNumberFormat="1" applyFill="1" applyBorder="1" applyAlignment="1" applyProtection="1">
      <alignment horizontal="center" vertical="center" wrapText="1"/>
      <protection locked="0"/>
    </xf>
    <xf numFmtId="14" fontId="0" fillId="0" borderId="95" xfId="0" applyNumberFormat="1" applyFill="1" applyBorder="1" applyAlignment="1" applyProtection="1">
      <alignment horizontal="center" vertical="center" shrinkToFit="1"/>
      <protection locked="0"/>
    </xf>
    <xf numFmtId="178" fontId="10" fillId="0" borderId="90" xfId="0" applyNumberFormat="1" applyFont="1" applyBorder="1" applyAlignment="1">
      <alignment horizontal="right" vertical="center" indent="1"/>
    </xf>
    <xf numFmtId="178" fontId="10" fillId="0" borderId="31" xfId="0" applyNumberFormat="1" applyFont="1" applyBorder="1" applyAlignment="1">
      <alignment horizontal="right" vertical="center" indent="1"/>
    </xf>
    <xf numFmtId="178" fontId="10" fillId="0" borderId="61" xfId="0" applyNumberFormat="1" applyFont="1" applyBorder="1" applyAlignment="1">
      <alignment horizontal="right" vertical="center" indent="1"/>
    </xf>
    <xf numFmtId="178" fontId="10" fillId="0" borderId="152" xfId="0" applyNumberFormat="1" applyFont="1" applyFill="1" applyBorder="1" applyAlignment="1">
      <alignment horizontal="right" vertical="center" indent="1"/>
    </xf>
    <xf numFmtId="178" fontId="10" fillId="0" borderId="62" xfId="0" applyNumberFormat="1" applyFont="1" applyBorder="1" applyAlignment="1">
      <alignment horizontal="right" vertical="center" indent="1"/>
    </xf>
    <xf numFmtId="178" fontId="10" fillId="0" borderId="152" xfId="0" applyNumberFormat="1" applyFont="1" applyBorder="1" applyAlignment="1">
      <alignment horizontal="right" vertical="center" indent="1"/>
    </xf>
    <xf numFmtId="178" fontId="10" fillId="10" borderId="96" xfId="0" applyNumberFormat="1" applyFont="1" applyFill="1" applyBorder="1" applyAlignment="1">
      <alignment horizontal="right" vertical="center" indent="1"/>
    </xf>
    <xf numFmtId="178" fontId="10" fillId="10" borderId="95" xfId="0" applyNumberFormat="1" applyFont="1" applyFill="1" applyBorder="1" applyAlignment="1">
      <alignment horizontal="right" vertical="center" indent="1"/>
    </xf>
    <xf numFmtId="178" fontId="10" fillId="10" borderId="97" xfId="0" applyNumberFormat="1" applyFont="1" applyFill="1" applyBorder="1" applyAlignment="1">
      <alignment horizontal="right" vertical="center" indent="1"/>
    </xf>
    <xf numFmtId="178" fontId="10" fillId="10" borderId="159" xfId="0" applyNumberFormat="1" applyFont="1" applyFill="1" applyBorder="1" applyAlignment="1">
      <alignment horizontal="right" vertical="center" indent="1"/>
    </xf>
    <xf numFmtId="178" fontId="10" fillId="10" borderId="99" xfId="0" applyNumberFormat="1" applyFont="1" applyFill="1" applyBorder="1" applyAlignment="1">
      <alignment horizontal="right" vertical="center" indent="1"/>
    </xf>
    <xf numFmtId="178" fontId="10" fillId="0" borderId="153" xfId="0" applyNumberFormat="1" applyFont="1" applyBorder="1" applyAlignment="1">
      <alignment horizontal="right" vertical="center" indent="1"/>
    </xf>
    <xf numFmtId="178" fontId="10" fillId="0" borderId="154" xfId="0" applyNumberFormat="1" applyFont="1" applyBorder="1" applyAlignment="1">
      <alignment horizontal="right" vertical="center" indent="1"/>
    </xf>
    <xf numFmtId="178" fontId="10" fillId="0" borderId="155" xfId="0" applyNumberFormat="1" applyFont="1" applyBorder="1" applyAlignment="1">
      <alignment horizontal="right" vertical="center" indent="1"/>
    </xf>
    <xf numFmtId="178" fontId="10" fillId="0" borderId="156" xfId="0" applyNumberFormat="1" applyFont="1" applyFill="1" applyBorder="1" applyAlignment="1">
      <alignment horizontal="right" vertical="center" indent="1"/>
    </xf>
    <xf numFmtId="178" fontId="10" fillId="0" borderId="157" xfId="0" applyNumberFormat="1" applyFont="1" applyBorder="1" applyAlignment="1">
      <alignment horizontal="right" vertical="center" indent="1"/>
    </xf>
    <xf numFmtId="178" fontId="10" fillId="5" borderId="162" xfId="0" applyNumberFormat="1" applyFont="1" applyFill="1" applyBorder="1" applyAlignment="1">
      <alignment horizontal="right" vertical="center" indent="1"/>
    </xf>
    <xf numFmtId="178" fontId="10" fillId="5" borderId="163" xfId="0" applyNumberFormat="1" applyFont="1" applyFill="1" applyBorder="1" applyAlignment="1">
      <alignment horizontal="right" vertical="center" indent="1"/>
    </xf>
    <xf numFmtId="178" fontId="10" fillId="5" borderId="164" xfId="0" applyNumberFormat="1" applyFont="1" applyFill="1" applyBorder="1" applyAlignment="1">
      <alignment horizontal="right" vertical="center" indent="1"/>
    </xf>
    <xf numFmtId="178" fontId="10" fillId="5" borderId="160" xfId="0" applyNumberFormat="1" applyFont="1" applyFill="1" applyBorder="1" applyAlignment="1">
      <alignment horizontal="right" vertical="center" indent="1"/>
    </xf>
    <xf numFmtId="178" fontId="10" fillId="5" borderId="165" xfId="0" applyNumberFormat="1" applyFont="1" applyFill="1" applyBorder="1" applyAlignment="1">
      <alignment horizontal="right" vertical="center" indent="1"/>
    </xf>
    <xf numFmtId="0" fontId="13" fillId="0" borderId="0" xfId="0" applyFont="1">
      <alignment vertical="center"/>
    </xf>
    <xf numFmtId="14" fontId="0" fillId="0" borderId="0" xfId="0" applyNumberFormat="1" applyFill="1">
      <alignment vertical="center"/>
    </xf>
    <xf numFmtId="14" fontId="0" fillId="0" borderId="90" xfId="0" applyNumberFormat="1" applyBorder="1" applyAlignment="1" applyProtection="1">
      <alignment horizontal="center" vertical="center" wrapText="1" shrinkToFit="1"/>
      <protection locked="0"/>
    </xf>
    <xf numFmtId="178" fontId="0" fillId="0" borderId="9" xfId="0" applyNumberFormat="1" applyBorder="1" applyAlignment="1">
      <alignment horizontal="right" vertical="center" wrapText="1" indent="1"/>
    </xf>
    <xf numFmtId="178" fontId="0" fillId="0" borderId="4" xfId="0" applyNumberFormat="1" applyBorder="1" applyAlignment="1" applyProtection="1">
      <alignment horizontal="right" vertical="center" wrapText="1" indent="1"/>
      <protection locked="0"/>
    </xf>
    <xf numFmtId="178" fontId="0" fillId="0" borderId="7" xfId="0" applyNumberFormat="1" applyBorder="1" applyAlignment="1" applyProtection="1">
      <alignment horizontal="right" vertical="center" wrapText="1" indent="1"/>
      <protection locked="0"/>
    </xf>
    <xf numFmtId="178" fontId="0" fillId="0" borderId="5" xfId="0" applyNumberFormat="1" applyBorder="1" applyAlignment="1" applyProtection="1">
      <alignment horizontal="right" vertical="center" wrapText="1" indent="1"/>
      <protection locked="0"/>
    </xf>
    <xf numFmtId="178" fontId="13" fillId="0" borderId="10" xfId="0" applyNumberFormat="1" applyFont="1" applyBorder="1" applyAlignment="1">
      <alignment horizontal="right" vertical="center" wrapText="1" indent="1"/>
    </xf>
    <xf numFmtId="178" fontId="13" fillId="0" borderId="22" xfId="0" applyNumberFormat="1" applyFont="1" applyBorder="1" applyAlignment="1">
      <alignment horizontal="right" vertical="center" wrapText="1" indent="1"/>
    </xf>
    <xf numFmtId="176" fontId="2" fillId="2" borderId="0" xfId="0" applyNumberFormat="1" applyFont="1" applyFill="1" applyBorder="1" applyAlignment="1">
      <alignment horizontal="center" vertical="center"/>
    </xf>
    <xf numFmtId="0" fontId="11"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5" fillId="6" borderId="178" xfId="0" applyFont="1" applyFill="1" applyBorder="1" applyAlignment="1">
      <alignment horizontal="center" vertical="center"/>
    </xf>
    <xf numFmtId="0" fontId="5" fillId="5" borderId="178" xfId="0" applyFont="1" applyFill="1" applyBorder="1" applyAlignment="1">
      <alignment horizontal="center" vertical="center"/>
    </xf>
    <xf numFmtId="0" fontId="23" fillId="13" borderId="178" xfId="0" applyFont="1" applyFill="1" applyBorder="1" applyAlignment="1">
      <alignment horizontal="center" vertical="center" wrapText="1"/>
    </xf>
    <xf numFmtId="0" fontId="23" fillId="14" borderId="178" xfId="0" applyFont="1" applyFill="1" applyBorder="1" applyAlignment="1">
      <alignment horizontal="center" vertical="center" wrapText="1"/>
    </xf>
    <xf numFmtId="0" fontId="13" fillId="3" borderId="2" xfId="0" applyFont="1" applyFill="1" applyBorder="1" applyAlignment="1">
      <alignment horizontal="center" vertical="center" wrapText="1"/>
    </xf>
    <xf numFmtId="38" fontId="0" fillId="2" borderId="141" xfId="1" applyFont="1" applyFill="1" applyBorder="1" applyAlignment="1" applyProtection="1">
      <alignment horizontal="right" vertical="center" indent="1"/>
      <protection locked="0"/>
    </xf>
    <xf numFmtId="38" fontId="0" fillId="2" borderId="104" xfId="1" applyFont="1" applyFill="1" applyBorder="1" applyAlignment="1" applyProtection="1">
      <alignment horizontal="right" vertical="center" indent="1"/>
      <protection locked="0"/>
    </xf>
    <xf numFmtId="38" fontId="0" fillId="2" borderId="105" xfId="1" applyFont="1" applyFill="1" applyBorder="1" applyAlignment="1" applyProtection="1">
      <alignment horizontal="right" vertical="center" indent="1"/>
      <protection locked="0"/>
    </xf>
    <xf numFmtId="38" fontId="0" fillId="0" borderId="135" xfId="1" applyFont="1" applyFill="1" applyBorder="1" applyAlignment="1" applyProtection="1">
      <alignment horizontal="right" vertical="center" indent="1"/>
    </xf>
    <xf numFmtId="38" fontId="0" fillId="0" borderId="121" xfId="1" applyFont="1" applyFill="1" applyBorder="1" applyAlignment="1" applyProtection="1">
      <alignment horizontal="right" vertical="center" indent="1"/>
    </xf>
    <xf numFmtId="38" fontId="0" fillId="2" borderId="123" xfId="1" applyFont="1" applyFill="1" applyBorder="1" applyAlignment="1" applyProtection="1">
      <alignment horizontal="right" vertical="center" indent="1"/>
      <protection locked="0"/>
    </xf>
    <xf numFmtId="38" fontId="0" fillId="2" borderId="33" xfId="1" applyFont="1" applyFill="1" applyBorder="1" applyAlignment="1" applyProtection="1">
      <alignment horizontal="right" vertical="center" indent="1"/>
      <protection locked="0"/>
    </xf>
    <xf numFmtId="0" fontId="5" fillId="2" borderId="15" xfId="0" applyFont="1" applyFill="1" applyBorder="1" applyAlignment="1" applyProtection="1">
      <alignment horizontal="left" vertical="center" wrapText="1" indent="1"/>
      <protection locked="0"/>
    </xf>
    <xf numFmtId="14" fontId="5" fillId="2" borderId="119" xfId="0" applyNumberFormat="1" applyFont="1" applyFill="1" applyBorder="1" applyAlignment="1" applyProtection="1">
      <alignment horizontal="center" vertical="center"/>
      <protection locked="0"/>
    </xf>
    <xf numFmtId="0" fontId="5" fillId="2" borderId="121" xfId="0" applyFont="1" applyFill="1" applyBorder="1" applyAlignment="1" applyProtection="1">
      <alignment horizontal="center" vertical="center" wrapText="1"/>
      <protection locked="0"/>
    </xf>
    <xf numFmtId="0" fontId="5" fillId="2" borderId="116"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Protection="1">
      <alignment vertical="center"/>
      <protection locked="0"/>
    </xf>
    <xf numFmtId="0" fontId="0" fillId="0" borderId="0" xfId="0" applyAlignment="1" applyProtection="1">
      <alignment horizontal="right" vertical="center"/>
      <protection locked="0"/>
    </xf>
    <xf numFmtId="0" fontId="0" fillId="0" borderId="0" xfId="0" applyAlignment="1" applyProtection="1">
      <alignment horizontal="right" vertical="center" indent="1"/>
      <protection locked="0"/>
    </xf>
    <xf numFmtId="178" fontId="0" fillId="0" borderId="52" xfId="0" applyNumberFormat="1" applyBorder="1" applyAlignment="1" applyProtection="1">
      <alignment horizontal="center" vertical="center" wrapText="1"/>
      <protection locked="0"/>
    </xf>
    <xf numFmtId="178" fontId="0" fillId="0" borderId="89" xfId="0" applyNumberFormat="1" applyBorder="1" applyAlignment="1" applyProtection="1">
      <alignment horizontal="right" vertical="center" wrapText="1" indent="1"/>
      <protection locked="0"/>
    </xf>
    <xf numFmtId="38" fontId="0" fillId="0" borderId="61" xfId="1" applyFont="1" applyFill="1" applyBorder="1" applyAlignment="1" applyProtection="1">
      <alignment horizontal="center" vertical="center" wrapText="1"/>
      <protection locked="0"/>
    </xf>
    <xf numFmtId="14" fontId="0" fillId="0" borderId="31" xfId="0" applyNumberFormat="1" applyBorder="1" applyAlignment="1" applyProtection="1">
      <alignment horizontal="center" vertical="center" wrapText="1"/>
      <protection locked="0"/>
    </xf>
    <xf numFmtId="177" fontId="0" fillId="0" borderId="61" xfId="0" applyNumberFormat="1" applyBorder="1" applyAlignment="1" applyProtection="1">
      <alignment horizontal="center" vertical="center" wrapText="1"/>
      <protection locked="0"/>
    </xf>
    <xf numFmtId="177" fontId="0" fillId="0" borderId="89" xfId="0" applyNumberFormat="1" applyBorder="1" applyAlignment="1" applyProtection="1">
      <alignment horizontal="center" vertical="center" wrapText="1"/>
      <protection locked="0"/>
    </xf>
    <xf numFmtId="177" fontId="0" fillId="0" borderId="52" xfId="0" applyNumberFormat="1" applyBorder="1" applyAlignment="1" applyProtection="1">
      <alignment horizontal="right" vertical="center" wrapText="1" indent="1"/>
      <protection locked="0"/>
    </xf>
    <xf numFmtId="178" fontId="0" fillId="0" borderId="52" xfId="0" applyNumberFormat="1" applyBorder="1" applyAlignment="1" applyProtection="1">
      <alignment horizontal="right" vertical="center" wrapText="1" indent="1"/>
      <protection locked="0"/>
    </xf>
    <xf numFmtId="178" fontId="0" fillId="0" borderId="61" xfId="0" applyNumberFormat="1" applyBorder="1" applyAlignment="1" applyProtection="1">
      <alignment horizontal="right" vertical="center" wrapText="1" indent="1"/>
      <protection locked="0"/>
    </xf>
    <xf numFmtId="178" fontId="0" fillId="0" borderId="55" xfId="0" applyNumberFormat="1" applyBorder="1" applyAlignment="1" applyProtection="1">
      <alignment horizontal="right" vertical="center" wrapText="1" indent="1"/>
      <protection locked="0"/>
    </xf>
    <xf numFmtId="178" fontId="0" fillId="0" borderId="22" xfId="0" applyNumberFormat="1" applyBorder="1" applyAlignment="1" applyProtection="1">
      <alignment horizontal="right" vertical="center" wrapText="1" indent="1"/>
      <protection locked="0"/>
    </xf>
    <xf numFmtId="14" fontId="0" fillId="0" borderId="10" xfId="0" applyNumberFormat="1" applyBorder="1" applyAlignment="1" applyProtection="1">
      <alignment horizontal="center" vertical="center" wrapText="1"/>
      <protection locked="0"/>
    </xf>
    <xf numFmtId="177" fontId="0" fillId="0" borderId="11" xfId="0" applyNumberFormat="1" applyBorder="1" applyAlignment="1" applyProtection="1">
      <alignment horizontal="center" vertical="center" wrapText="1"/>
      <protection locked="0"/>
    </xf>
    <xf numFmtId="177" fontId="0" fillId="0" borderId="22" xfId="0" applyNumberFormat="1" applyBorder="1" applyAlignment="1" applyProtection="1">
      <alignment horizontal="center" vertical="center" wrapText="1"/>
      <protection locked="0"/>
    </xf>
    <xf numFmtId="177" fontId="0" fillId="0" borderId="58" xfId="0" applyNumberFormat="1" applyBorder="1" applyAlignment="1" applyProtection="1">
      <alignment horizontal="right" vertical="center" wrapText="1" indent="1"/>
      <protection locked="0"/>
    </xf>
    <xf numFmtId="178" fontId="0" fillId="0" borderId="58" xfId="0" applyNumberFormat="1" applyBorder="1" applyAlignment="1" applyProtection="1">
      <alignment horizontal="right" vertical="center" wrapText="1" indent="1"/>
      <protection locked="0"/>
    </xf>
    <xf numFmtId="178" fontId="0" fillId="0" borderId="11" xfId="0" applyNumberFormat="1" applyBorder="1" applyAlignment="1" applyProtection="1">
      <alignment horizontal="right" vertical="center" wrapText="1" indent="1"/>
      <protection locked="0"/>
    </xf>
    <xf numFmtId="178" fontId="0" fillId="0" borderId="20" xfId="0" applyNumberFormat="1" applyBorder="1" applyAlignment="1" applyProtection="1">
      <alignment horizontal="right" vertical="center" wrapText="1" indent="1"/>
      <protection locked="0"/>
    </xf>
    <xf numFmtId="178" fontId="0" fillId="0" borderId="11" xfId="0" applyNumberFormat="1" applyBorder="1" applyAlignment="1" applyProtection="1">
      <alignment horizontal="center" vertical="center" wrapText="1"/>
      <protection locked="0"/>
    </xf>
    <xf numFmtId="14" fontId="0" fillId="0" borderId="95" xfId="0" applyNumberFormat="1" applyBorder="1" applyAlignment="1" applyProtection="1">
      <alignment horizontal="center" vertical="center" wrapText="1"/>
      <protection locked="0"/>
    </xf>
    <xf numFmtId="177" fontId="0" fillId="0" borderId="97" xfId="0" applyNumberFormat="1" applyBorder="1" applyAlignment="1" applyProtection="1">
      <alignment horizontal="center" vertical="center" wrapText="1"/>
      <protection locked="0"/>
    </xf>
    <xf numFmtId="177" fontId="0" fillId="0" borderId="96" xfId="0" applyNumberFormat="1" applyBorder="1" applyAlignment="1" applyProtection="1">
      <alignment horizontal="right" vertical="center" wrapText="1" indent="1"/>
      <protection locked="0"/>
    </xf>
    <xf numFmtId="178" fontId="0" fillId="0" borderId="98" xfId="0" applyNumberFormat="1" applyBorder="1" applyAlignment="1" applyProtection="1">
      <alignment horizontal="right" vertical="center" wrapText="1" indent="1"/>
      <protection locked="0"/>
    </xf>
    <xf numFmtId="178" fontId="0" fillId="0" borderId="97" xfId="0" applyNumberFormat="1" applyFill="1" applyBorder="1" applyAlignment="1" applyProtection="1">
      <alignment horizontal="center" vertical="center" wrapText="1"/>
      <protection locked="0"/>
    </xf>
    <xf numFmtId="178" fontId="0" fillId="0" borderId="100" xfId="0" applyNumberFormat="1" applyBorder="1" applyAlignment="1" applyProtection="1">
      <alignment horizontal="right" vertical="center"/>
      <protection locked="0"/>
    </xf>
    <xf numFmtId="178" fontId="0" fillId="0" borderId="101" xfId="0" applyNumberFormat="1" applyBorder="1" applyAlignment="1" applyProtection="1">
      <alignment horizontal="right" vertical="center"/>
      <protection locked="0"/>
    </xf>
    <xf numFmtId="0" fontId="0" fillId="0" borderId="101" xfId="0" applyBorder="1" applyAlignment="1" applyProtection="1">
      <alignment horizontal="right" vertical="center" wrapText="1"/>
      <protection locked="0"/>
    </xf>
    <xf numFmtId="179" fontId="0" fillId="0" borderId="101" xfId="0" applyNumberFormat="1" applyBorder="1" applyAlignment="1" applyProtection="1">
      <alignment horizontal="right" vertical="center" shrinkToFit="1"/>
      <protection locked="0"/>
    </xf>
    <xf numFmtId="0" fontId="0" fillId="0" borderId="101" xfId="0" applyBorder="1" applyAlignment="1" applyProtection="1">
      <alignment horizontal="right" vertical="center"/>
      <protection locked="0"/>
    </xf>
    <xf numFmtId="0" fontId="0" fillId="0" borderId="102" xfId="0" applyBorder="1" applyAlignment="1" applyProtection="1">
      <alignment horizontal="right" vertical="center"/>
      <protection locked="0"/>
    </xf>
    <xf numFmtId="177" fontId="0" fillId="0" borderId="103" xfId="0" applyNumberFormat="1" applyBorder="1" applyAlignment="1" applyProtection="1">
      <alignment horizontal="right" vertical="center" wrapText="1" indent="1"/>
      <protection locked="0"/>
    </xf>
    <xf numFmtId="177" fontId="0" fillId="0" borderId="104" xfId="0" applyNumberFormat="1" applyBorder="1" applyAlignment="1" applyProtection="1">
      <alignment horizontal="right" vertical="center" wrapText="1" indent="1"/>
      <protection locked="0"/>
    </xf>
    <xf numFmtId="178" fontId="0" fillId="0" borderId="105" xfId="0" applyNumberFormat="1" applyBorder="1" applyAlignment="1" applyProtection="1">
      <alignment horizontal="right" vertical="center" wrapText="1" indent="1"/>
      <protection locked="0"/>
    </xf>
    <xf numFmtId="178" fontId="0" fillId="0" borderId="106" xfId="0" applyNumberFormat="1" applyFill="1" applyBorder="1" applyAlignment="1" applyProtection="1">
      <alignment horizontal="right" vertical="center" wrapText="1"/>
      <protection locked="0"/>
    </xf>
    <xf numFmtId="178" fontId="0" fillId="0" borderId="28" xfId="0" applyNumberFormat="1" applyFill="1" applyBorder="1" applyAlignment="1" applyProtection="1">
      <alignment horizontal="right" vertical="center" wrapText="1"/>
      <protection locked="0"/>
    </xf>
    <xf numFmtId="178" fontId="0" fillId="0" borderId="176" xfId="0" applyNumberFormat="1" applyFill="1" applyBorder="1" applyAlignment="1" applyProtection="1">
      <alignment horizontal="right" vertical="center" wrapText="1"/>
      <protection locked="0"/>
    </xf>
    <xf numFmtId="179" fontId="0" fillId="0" borderId="106" xfId="0" applyNumberFormat="1" applyFill="1" applyBorder="1" applyAlignment="1" applyProtection="1">
      <alignment horizontal="right" vertical="center" shrinkToFit="1"/>
      <protection locked="0"/>
    </xf>
    <xf numFmtId="179" fontId="0" fillId="0" borderId="101" xfId="0" applyNumberFormat="1" applyFill="1" applyBorder="1" applyAlignment="1" applyProtection="1">
      <alignment horizontal="right" vertical="center" shrinkToFit="1"/>
      <protection locked="0"/>
    </xf>
    <xf numFmtId="0" fontId="0" fillId="0" borderId="27" xfId="0" applyBorder="1" applyAlignment="1" applyProtection="1">
      <alignment horizontal="right" vertical="center" wrapText="1" shrinkToFit="1"/>
      <protection locked="0"/>
    </xf>
    <xf numFmtId="178" fontId="0" fillId="0" borderId="0" xfId="0" applyNumberFormat="1" applyAlignment="1" applyProtection="1">
      <alignment horizontal="center" vertical="center"/>
      <protection locked="0"/>
    </xf>
    <xf numFmtId="178" fontId="0" fillId="0" borderId="0" xfId="0" applyNumberFormat="1" applyProtection="1">
      <alignment vertical="center"/>
      <protection locked="0"/>
    </xf>
    <xf numFmtId="0" fontId="0" fillId="0" borderId="0" xfId="0" applyAlignment="1" applyProtection="1">
      <alignment horizontal="center" vertical="center" wrapText="1"/>
      <protection locked="0"/>
    </xf>
    <xf numFmtId="179" fontId="0" fillId="0" borderId="0" xfId="0" applyNumberFormat="1" applyAlignment="1" applyProtection="1">
      <alignment horizontal="center" vertical="center" shrinkToFit="1"/>
      <protection locked="0"/>
    </xf>
    <xf numFmtId="177" fontId="0" fillId="0" borderId="0" xfId="0" applyNumberFormat="1" applyAlignment="1" applyProtection="1">
      <alignment horizontal="right" vertical="center" wrapText="1" indent="1"/>
      <protection locked="0"/>
    </xf>
    <xf numFmtId="178" fontId="11" fillId="0" borderId="47" xfId="0" applyNumberFormat="1" applyFont="1" applyBorder="1" applyAlignment="1" applyProtection="1">
      <alignment horizontal="center" vertical="center" wrapText="1"/>
      <protection locked="0"/>
    </xf>
    <xf numFmtId="178" fontId="0" fillId="0" borderId="47" xfId="0" applyNumberFormat="1" applyBorder="1" applyProtection="1">
      <alignment vertical="center"/>
      <protection locked="0"/>
    </xf>
    <xf numFmtId="178" fontId="0" fillId="0" borderId="47" xfId="0" applyNumberFormat="1" applyBorder="1" applyAlignment="1" applyProtection="1">
      <alignment horizontal="center" vertical="center" wrapText="1"/>
      <protection locked="0"/>
    </xf>
    <xf numFmtId="178" fontId="0" fillId="0" borderId="0" xfId="0" applyNumberFormat="1" applyAlignment="1" applyProtection="1">
      <alignment horizontal="center" vertical="center" wrapText="1"/>
      <protection locked="0"/>
    </xf>
    <xf numFmtId="0" fontId="0" fillId="0" borderId="0" xfId="0" applyAlignment="1" applyProtection="1">
      <alignment horizontal="center" vertical="center" shrinkToFit="1"/>
      <protection locked="0"/>
    </xf>
    <xf numFmtId="0" fontId="27" fillId="0" borderId="0" xfId="0" applyFont="1" applyAlignment="1" applyProtection="1">
      <alignment horizontal="right" vertical="center"/>
    </xf>
    <xf numFmtId="0" fontId="27" fillId="0" borderId="1" xfId="0" applyFont="1" applyFill="1" applyBorder="1" applyAlignment="1" applyProtection="1">
      <alignment horizontal="center" vertical="center"/>
    </xf>
    <xf numFmtId="176" fontId="27" fillId="0" borderId="2" xfId="0" applyNumberFormat="1" applyFont="1" applyBorder="1" applyAlignment="1" applyProtection="1">
      <alignment horizontal="center" vertical="center"/>
    </xf>
    <xf numFmtId="0" fontId="27" fillId="0" borderId="0" xfId="0" applyFont="1" applyAlignment="1" applyProtection="1">
      <alignment horizontal="left" vertical="center"/>
    </xf>
    <xf numFmtId="0" fontId="27" fillId="0" borderId="0" xfId="0" applyFont="1" applyProtection="1">
      <alignment vertical="center"/>
    </xf>
    <xf numFmtId="0" fontId="28" fillId="0" borderId="0" xfId="0" applyFont="1" applyProtection="1">
      <alignment vertical="center"/>
    </xf>
    <xf numFmtId="0" fontId="28" fillId="0" borderId="0" xfId="0" applyFont="1" applyAlignment="1" applyProtection="1">
      <alignment horizontal="center" vertical="center"/>
    </xf>
    <xf numFmtId="0" fontId="28" fillId="0" borderId="3" xfId="0" applyFont="1" applyBorder="1" applyAlignment="1" applyProtection="1">
      <alignment horizontal="center" vertical="center"/>
    </xf>
    <xf numFmtId="0" fontId="2" fillId="0" borderId="0" xfId="0" applyFont="1" applyAlignment="1" applyProtection="1">
      <alignment horizontal="right" vertical="center"/>
    </xf>
    <xf numFmtId="0" fontId="2" fillId="0" borderId="0" xfId="0" applyFont="1" applyFill="1" applyBorder="1" applyAlignment="1" applyProtection="1">
      <alignment horizontal="center" vertical="center"/>
    </xf>
    <xf numFmtId="176" fontId="2" fillId="0" borderId="0" xfId="0" applyNumberFormat="1" applyFont="1" applyBorder="1" applyAlignment="1" applyProtection="1">
      <alignment horizontal="center" vertical="center"/>
    </xf>
    <xf numFmtId="0" fontId="2" fillId="0" borderId="0" xfId="0" applyFont="1" applyAlignment="1" applyProtection="1">
      <alignment horizontal="left" vertical="center"/>
    </xf>
    <xf numFmtId="0" fontId="4" fillId="0" borderId="0" xfId="0" applyFont="1" applyProtection="1">
      <alignment vertical="center"/>
    </xf>
    <xf numFmtId="0" fontId="5" fillId="0" borderId="0" xfId="0" applyFo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6" fillId="0" borderId="0" xfId="0" applyFont="1" applyBorder="1" applyAlignment="1" applyProtection="1">
      <alignment horizontal="center" vertical="center"/>
    </xf>
    <xf numFmtId="0" fontId="2" fillId="0" borderId="0" xfId="0" applyFont="1" applyFill="1" applyBorder="1" applyAlignment="1" applyProtection="1">
      <alignment horizontal="right" vertical="center"/>
    </xf>
    <xf numFmtId="176" fontId="2" fillId="2" borderId="0" xfId="0" applyNumberFormat="1" applyFont="1" applyFill="1" applyBorder="1" applyAlignment="1" applyProtection="1">
      <alignment horizontal="center" vertical="center"/>
    </xf>
    <xf numFmtId="0" fontId="0" fillId="0" borderId="0" xfId="0" applyFont="1" applyAlignment="1" applyProtection="1">
      <alignment horizontal="center" vertical="center"/>
    </xf>
    <xf numFmtId="0" fontId="19" fillId="0" borderId="0" xfId="0" applyFont="1" applyAlignment="1" applyProtection="1">
      <alignment horizontal="center" vertical="center"/>
    </xf>
    <xf numFmtId="176" fontId="20" fillId="4" borderId="0" xfId="0" applyNumberFormat="1" applyFont="1" applyFill="1" applyBorder="1" applyAlignment="1" applyProtection="1">
      <alignment horizontal="center" vertical="center"/>
    </xf>
    <xf numFmtId="0" fontId="20" fillId="0" borderId="0" xfId="0" applyFont="1" applyAlignment="1" applyProtection="1">
      <alignment horizontal="left" vertical="center"/>
    </xf>
    <xf numFmtId="0" fontId="21" fillId="0" borderId="0" xfId="0" applyFont="1" applyProtection="1">
      <alignment vertical="center"/>
    </xf>
    <xf numFmtId="0" fontId="22" fillId="0" borderId="0" xfId="0" applyFont="1" applyProtection="1">
      <alignment vertical="center"/>
    </xf>
    <xf numFmtId="176" fontId="2" fillId="0" borderId="0" xfId="0" applyNumberFormat="1" applyFont="1" applyFill="1" applyBorder="1" applyAlignment="1" applyProtection="1">
      <alignment horizontal="left" vertical="center"/>
    </xf>
    <xf numFmtId="0" fontId="11" fillId="0" borderId="10" xfId="0" applyFont="1" applyBorder="1" applyAlignment="1" applyProtection="1">
      <alignment vertical="center" wrapText="1"/>
    </xf>
    <xf numFmtId="0" fontId="11" fillId="0" borderId="0" xfId="0" applyFont="1" applyAlignment="1" applyProtection="1">
      <alignment horizontal="center" vertical="center"/>
    </xf>
    <xf numFmtId="0" fontId="11" fillId="0" borderId="10" xfId="0" applyFont="1" applyBorder="1" applyAlignment="1" applyProtection="1">
      <alignment horizontal="center" vertical="center"/>
    </xf>
    <xf numFmtId="0" fontId="26" fillId="0" borderId="0" xfId="0" applyFont="1" applyAlignment="1" applyProtection="1">
      <alignment horizontal="left" vertical="center"/>
    </xf>
    <xf numFmtId="0" fontId="5" fillId="0" borderId="0" xfId="0" applyFont="1" applyAlignment="1" applyProtection="1">
      <alignment horizontal="center" vertical="center"/>
    </xf>
    <xf numFmtId="0" fontId="7" fillId="0" borderId="0" xfId="0" applyFont="1" applyProtection="1">
      <alignment vertical="center"/>
    </xf>
    <xf numFmtId="0" fontId="26" fillId="0" borderId="0" xfId="0" applyFont="1" applyProtection="1">
      <alignment vertical="center"/>
    </xf>
    <xf numFmtId="0" fontId="9" fillId="0" borderId="0" xfId="0" applyFont="1" applyProtection="1">
      <alignment vertical="center"/>
    </xf>
    <xf numFmtId="0" fontId="10" fillId="0" borderId="0" xfId="0" applyFont="1" applyAlignment="1" applyProtection="1">
      <alignment horizontal="left" vertical="center"/>
    </xf>
    <xf numFmtId="178" fontId="11" fillId="0" borderId="111" xfId="0" applyNumberFormat="1" applyFont="1" applyBorder="1" applyAlignment="1" applyProtection="1">
      <alignment horizontal="center" vertical="center" wrapText="1"/>
    </xf>
    <xf numFmtId="0" fontId="11" fillId="0" borderId="0" xfId="0" applyFont="1" applyProtection="1">
      <alignment vertical="center"/>
    </xf>
    <xf numFmtId="178" fontId="11" fillId="0" borderId="26" xfId="0" applyNumberFormat="1" applyFont="1" applyBorder="1" applyAlignment="1" applyProtection="1">
      <alignment horizontal="center" vertical="center" wrapText="1"/>
    </xf>
    <xf numFmtId="0" fontId="0" fillId="0" borderId="0" xfId="0" applyAlignment="1" applyProtection="1">
      <alignment horizontal="left" vertical="center" indent="1"/>
    </xf>
    <xf numFmtId="177" fontId="0" fillId="0" borderId="0" xfId="0" applyNumberFormat="1" applyProtection="1">
      <alignment vertical="center"/>
    </xf>
    <xf numFmtId="0" fontId="5" fillId="2" borderId="115"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11" fillId="2" borderId="122" xfId="0" applyFont="1" applyFill="1" applyBorder="1" applyAlignment="1" applyProtection="1">
      <alignment horizontal="center" vertical="center" wrapText="1"/>
    </xf>
    <xf numFmtId="0" fontId="11" fillId="0" borderId="133" xfId="0" applyFont="1" applyBorder="1" applyAlignment="1" applyProtection="1">
      <alignment horizontal="center" vertical="center" wrapText="1"/>
    </xf>
    <xf numFmtId="0" fontId="11" fillId="0" borderId="12"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34" xfId="0" applyFont="1" applyBorder="1" applyAlignment="1" applyProtection="1">
      <alignment horizontal="center" vertical="center" wrapText="1"/>
    </xf>
    <xf numFmtId="0" fontId="11" fillId="0" borderId="123" xfId="0" applyFont="1" applyBorder="1" applyAlignment="1" applyProtection="1">
      <alignment horizontal="center" vertical="center" wrapText="1"/>
    </xf>
    <xf numFmtId="0" fontId="0" fillId="0" borderId="0" xfId="0" applyBorder="1" applyProtection="1">
      <alignment vertical="center"/>
    </xf>
    <xf numFmtId="178" fontId="11" fillId="0" borderId="166" xfId="0" applyNumberFormat="1" applyFont="1" applyBorder="1" applyAlignment="1" applyProtection="1">
      <alignment horizontal="center" vertical="center" wrapText="1"/>
    </xf>
    <xf numFmtId="0" fontId="11" fillId="0" borderId="167" xfId="0" applyFont="1" applyBorder="1" applyAlignment="1" applyProtection="1">
      <alignment horizontal="center" vertical="center" wrapText="1"/>
    </xf>
    <xf numFmtId="0" fontId="11" fillId="0" borderId="146" xfId="0" applyFont="1" applyBorder="1" applyAlignment="1" applyProtection="1">
      <alignment horizontal="center" vertical="center" wrapText="1"/>
    </xf>
    <xf numFmtId="0" fontId="11" fillId="0" borderId="148" xfId="0" applyFont="1" applyBorder="1" applyAlignment="1" applyProtection="1">
      <alignment horizontal="center" vertical="center" wrapText="1"/>
    </xf>
    <xf numFmtId="0" fontId="11" fillId="0" borderId="150" xfId="0" applyFont="1" applyFill="1" applyBorder="1" applyAlignment="1" applyProtection="1">
      <alignment horizontal="center" vertical="center" wrapText="1"/>
    </xf>
    <xf numFmtId="0" fontId="11" fillId="0" borderId="147" xfId="0" applyFont="1" applyBorder="1" applyAlignment="1" applyProtection="1">
      <alignment horizontal="center" vertical="center" wrapText="1"/>
    </xf>
    <xf numFmtId="0" fontId="11" fillId="0" borderId="150" xfId="0" applyFont="1" applyBorder="1" applyAlignment="1" applyProtection="1">
      <alignment horizontal="center" vertical="center" wrapText="1"/>
    </xf>
    <xf numFmtId="0" fontId="11" fillId="0" borderId="109" xfId="0" applyFont="1" applyBorder="1" applyAlignment="1" applyProtection="1">
      <alignment horizontal="center" vertical="center"/>
    </xf>
    <xf numFmtId="178" fontId="11" fillId="0" borderId="0" xfId="0" applyNumberFormat="1" applyFont="1" applyAlignment="1" applyProtection="1">
      <alignment horizontal="center" vertical="center" wrapText="1"/>
    </xf>
    <xf numFmtId="0" fontId="11" fillId="0" borderId="112" xfId="0" applyFont="1" applyBorder="1" applyAlignment="1" applyProtection="1">
      <alignment horizontal="center" vertical="center" wrapText="1"/>
    </xf>
    <xf numFmtId="0" fontId="6" fillId="0" borderId="0" xfId="0" applyFont="1" applyAlignment="1" applyProtection="1">
      <alignment horizontal="center" vertical="center"/>
    </xf>
    <xf numFmtId="0" fontId="5" fillId="2" borderId="118" xfId="0" applyFont="1" applyFill="1" applyBorder="1" applyAlignment="1" applyProtection="1">
      <alignment horizontal="center" vertical="center"/>
    </xf>
    <xf numFmtId="14" fontId="5" fillId="0" borderId="0" xfId="0" applyNumberFormat="1" applyFont="1" applyAlignment="1" applyProtection="1">
      <alignment horizontal="center" vertical="center"/>
    </xf>
    <xf numFmtId="0" fontId="11" fillId="2" borderId="124" xfId="0" applyFont="1" applyFill="1" applyBorder="1" applyAlignment="1" applyProtection="1">
      <alignment horizontal="center" vertical="center" wrapText="1"/>
    </xf>
    <xf numFmtId="0" fontId="0" fillId="0" borderId="144" xfId="0" applyBorder="1" applyAlignment="1" applyProtection="1">
      <alignment horizontal="center" vertical="center" wrapText="1"/>
    </xf>
    <xf numFmtId="0" fontId="0" fillId="2" borderId="145" xfId="0" applyFill="1" applyBorder="1" applyAlignment="1" applyProtection="1">
      <alignment horizontal="center" vertical="center"/>
    </xf>
    <xf numFmtId="0" fontId="0" fillId="2" borderId="19" xfId="0" applyFill="1" applyBorder="1" applyAlignment="1" applyProtection="1">
      <alignment horizontal="center" vertical="center"/>
    </xf>
    <xf numFmtId="0" fontId="0" fillId="2" borderId="119" xfId="0" applyFill="1" applyBorder="1" applyAlignment="1" applyProtection="1">
      <alignment horizontal="center" vertical="center"/>
    </xf>
    <xf numFmtId="178" fontId="11" fillId="0" borderId="34" xfId="0" applyNumberFormat="1" applyFont="1" applyBorder="1" applyAlignment="1" applyProtection="1">
      <alignment horizontal="center" vertical="center" wrapText="1"/>
    </xf>
    <xf numFmtId="178" fontId="10" fillId="0" borderId="90" xfId="0" applyNumberFormat="1" applyFont="1" applyBorder="1" applyAlignment="1" applyProtection="1">
      <alignment horizontal="right" vertical="center" indent="1"/>
    </xf>
    <xf numFmtId="178" fontId="10" fillId="0" borderId="31" xfId="0" applyNumberFormat="1" applyFont="1" applyBorder="1" applyAlignment="1" applyProtection="1">
      <alignment horizontal="right" vertical="center" indent="1"/>
    </xf>
    <xf numFmtId="178" fontId="10" fillId="0" borderId="61" xfId="0" applyNumberFormat="1" applyFont="1" applyBorder="1" applyAlignment="1" applyProtection="1">
      <alignment horizontal="right" vertical="center" indent="1"/>
    </xf>
    <xf numFmtId="178" fontId="10" fillId="0" borderId="152" xfId="0" applyNumberFormat="1" applyFont="1" applyFill="1" applyBorder="1" applyAlignment="1" applyProtection="1">
      <alignment horizontal="right" vertical="center" indent="1"/>
    </xf>
    <xf numFmtId="178" fontId="10" fillId="0" borderId="62" xfId="0" applyNumberFormat="1" applyFont="1" applyBorder="1" applyAlignment="1" applyProtection="1">
      <alignment horizontal="right" vertical="center" indent="1"/>
    </xf>
    <xf numFmtId="178" fontId="10" fillId="0" borderId="152" xfId="0" applyNumberFormat="1" applyFont="1" applyBorder="1" applyAlignment="1" applyProtection="1">
      <alignment horizontal="right" vertical="center" indent="1"/>
    </xf>
    <xf numFmtId="0" fontId="12" fillId="2" borderId="120" xfId="0" applyFont="1" applyFill="1" applyBorder="1" applyAlignment="1" applyProtection="1">
      <alignment horizontal="center" vertical="center"/>
    </xf>
    <xf numFmtId="0" fontId="11" fillId="0" borderId="118" xfId="0" applyFont="1" applyBorder="1" applyAlignment="1" applyProtection="1">
      <alignment horizontal="center" vertical="center" wrapText="1"/>
    </xf>
    <xf numFmtId="0" fontId="11" fillId="0" borderId="119" xfId="0" applyFont="1" applyBorder="1" applyAlignment="1" applyProtection="1">
      <alignment horizontal="center" vertical="center" wrapText="1"/>
    </xf>
    <xf numFmtId="178" fontId="11" fillId="10" borderId="149" xfId="0" applyNumberFormat="1" applyFont="1" applyFill="1" applyBorder="1" applyAlignment="1" applyProtection="1">
      <alignment horizontal="center" vertical="center" wrapText="1"/>
    </xf>
    <xf numFmtId="178" fontId="10" fillId="10" borderId="96" xfId="0" applyNumberFormat="1" applyFont="1" applyFill="1" applyBorder="1" applyAlignment="1" applyProtection="1">
      <alignment horizontal="right" vertical="center" indent="1"/>
    </xf>
    <xf numFmtId="178" fontId="10" fillId="10" borderId="95" xfId="0" applyNumberFormat="1" applyFont="1" applyFill="1" applyBorder="1" applyAlignment="1" applyProtection="1">
      <alignment horizontal="right" vertical="center" indent="1"/>
    </xf>
    <xf numFmtId="178" fontId="10" fillId="10" borderId="97" xfId="0" applyNumberFormat="1" applyFont="1" applyFill="1" applyBorder="1" applyAlignment="1" applyProtection="1">
      <alignment horizontal="right" vertical="center" indent="1"/>
    </xf>
    <xf numFmtId="178" fontId="10" fillId="10" borderId="159" xfId="0" applyNumberFormat="1" applyFont="1" applyFill="1" applyBorder="1" applyAlignment="1" applyProtection="1">
      <alignment horizontal="right" vertical="center" indent="1"/>
    </xf>
    <xf numFmtId="178" fontId="10" fillId="10" borderId="99" xfId="0" applyNumberFormat="1" applyFont="1" applyFill="1" applyBorder="1" applyAlignment="1" applyProtection="1">
      <alignment horizontal="right" vertical="center" indent="1"/>
    </xf>
    <xf numFmtId="0" fontId="8" fillId="0" borderId="0" xfId="0" applyFont="1" applyAlignment="1" applyProtection="1">
      <alignment horizontal="left"/>
    </xf>
    <xf numFmtId="0" fontId="0" fillId="0" borderId="0" xfId="0" applyAlignment="1" applyProtection="1">
      <alignment horizontal="right" vertical="center"/>
    </xf>
    <xf numFmtId="0" fontId="0" fillId="0" borderId="0" xfId="0" applyAlignment="1" applyProtection="1">
      <alignment horizontal="left" vertical="center" wrapText="1" indent="1"/>
    </xf>
    <xf numFmtId="0" fontId="11" fillId="0" borderId="125" xfId="0" applyFont="1" applyBorder="1" applyAlignment="1" applyProtection="1">
      <alignment horizontal="center" vertical="center" wrapText="1"/>
    </xf>
    <xf numFmtId="38" fontId="0" fillId="0" borderId="126" xfId="1" applyFont="1" applyFill="1" applyBorder="1" applyAlignment="1" applyProtection="1">
      <alignment horizontal="right" vertical="center" indent="1"/>
    </xf>
    <xf numFmtId="0" fontId="11" fillId="0" borderId="42" xfId="0" applyFont="1" applyBorder="1" applyAlignment="1" applyProtection="1">
      <alignment horizontal="center" vertical="center" wrapText="1"/>
    </xf>
    <xf numFmtId="0" fontId="11" fillId="0" borderId="61" xfId="0" applyFont="1" applyBorder="1" applyAlignment="1" applyProtection="1">
      <alignment horizontal="center" vertical="center" wrapText="1"/>
    </xf>
    <xf numFmtId="0" fontId="11" fillId="0" borderId="144" xfId="0" applyFont="1" applyBorder="1" applyAlignment="1" applyProtection="1">
      <alignment horizontal="center" vertical="center" wrapText="1"/>
    </xf>
    <xf numFmtId="0" fontId="11" fillId="0" borderId="145"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119" xfId="0" applyFont="1" applyBorder="1" applyAlignment="1" applyProtection="1">
      <alignment horizontal="center" vertical="center"/>
    </xf>
    <xf numFmtId="178" fontId="11" fillId="0" borderId="158" xfId="0" applyNumberFormat="1" applyFont="1" applyBorder="1" applyAlignment="1" applyProtection="1">
      <alignment horizontal="center" vertical="center" wrapText="1"/>
    </xf>
    <xf numFmtId="178" fontId="10" fillId="0" borderId="153" xfId="0" applyNumberFormat="1" applyFont="1" applyBorder="1" applyAlignment="1" applyProtection="1">
      <alignment horizontal="right" vertical="center" indent="1"/>
    </xf>
    <xf numFmtId="178" fontId="10" fillId="0" borderId="154" xfId="0" applyNumberFormat="1" applyFont="1" applyBorder="1" applyAlignment="1" applyProtection="1">
      <alignment horizontal="right" vertical="center" indent="1"/>
    </xf>
    <xf numFmtId="178" fontId="10" fillId="0" borderId="155" xfId="0" applyNumberFormat="1" applyFont="1" applyBorder="1" applyAlignment="1" applyProtection="1">
      <alignment horizontal="right" vertical="center" indent="1"/>
    </xf>
    <xf numFmtId="178" fontId="10" fillId="0" borderId="156" xfId="0" applyNumberFormat="1" applyFont="1" applyFill="1" applyBorder="1" applyAlignment="1" applyProtection="1">
      <alignment horizontal="right" vertical="center" indent="1"/>
    </xf>
    <xf numFmtId="178" fontId="10" fillId="0" borderId="157" xfId="0" applyNumberFormat="1" applyFont="1" applyBorder="1" applyAlignment="1" applyProtection="1">
      <alignment horizontal="right" vertical="center" indent="1"/>
    </xf>
    <xf numFmtId="0" fontId="11" fillId="0" borderId="110" xfId="0" applyFont="1" applyBorder="1" applyAlignment="1" applyProtection="1">
      <alignment horizontal="center" vertical="center"/>
    </xf>
    <xf numFmtId="38" fontId="0" fillId="0" borderId="0" xfId="1" applyFont="1" applyFill="1" applyBorder="1" applyAlignment="1" applyProtection="1">
      <alignment horizontal="right" vertical="center"/>
    </xf>
    <xf numFmtId="0" fontId="11" fillId="0" borderId="32" xfId="0" applyFont="1" applyBorder="1" applyAlignment="1" applyProtection="1">
      <alignment horizontal="center" vertical="center" wrapText="1"/>
    </xf>
    <xf numFmtId="0" fontId="0" fillId="0" borderId="131" xfId="0" applyBorder="1" applyProtection="1">
      <alignment vertical="center"/>
    </xf>
    <xf numFmtId="0" fontId="0" fillId="0" borderId="129" xfId="0" applyBorder="1" applyProtection="1">
      <alignment vertical="center"/>
    </xf>
    <xf numFmtId="0" fontId="11" fillId="2" borderId="118"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178" fontId="11" fillId="5" borderId="161" xfId="0" applyNumberFormat="1" applyFont="1" applyFill="1" applyBorder="1" applyAlignment="1" applyProtection="1">
      <alignment horizontal="center" vertical="center" wrapText="1"/>
    </xf>
    <xf numFmtId="178" fontId="10" fillId="5" borderId="162" xfId="0" applyNumberFormat="1" applyFont="1" applyFill="1" applyBorder="1" applyAlignment="1" applyProtection="1">
      <alignment horizontal="right" vertical="center" indent="1"/>
    </xf>
    <xf numFmtId="178" fontId="10" fillId="5" borderId="163" xfId="0" applyNumberFormat="1" applyFont="1" applyFill="1" applyBorder="1" applyAlignment="1" applyProtection="1">
      <alignment horizontal="right" vertical="center" indent="1"/>
    </xf>
    <xf numFmtId="178" fontId="10" fillId="5" borderId="164" xfId="0" applyNumberFormat="1" applyFont="1" applyFill="1" applyBorder="1" applyAlignment="1" applyProtection="1">
      <alignment horizontal="right" vertical="center" indent="1"/>
    </xf>
    <xf numFmtId="178" fontId="10" fillId="5" borderId="160" xfId="0" applyNumberFormat="1" applyFont="1" applyFill="1" applyBorder="1" applyAlignment="1" applyProtection="1">
      <alignment horizontal="right" vertical="center" indent="1"/>
    </xf>
    <xf numFmtId="178" fontId="10" fillId="5" borderId="165" xfId="0" applyNumberFormat="1" applyFont="1" applyFill="1" applyBorder="1" applyAlignment="1" applyProtection="1">
      <alignment horizontal="right" vertical="center" indent="1"/>
    </xf>
    <xf numFmtId="178" fontId="5" fillId="0" borderId="117" xfId="0" applyNumberFormat="1" applyFont="1" applyBorder="1" applyAlignment="1" applyProtection="1">
      <alignment horizontal="center" vertical="center" wrapText="1"/>
    </xf>
    <xf numFmtId="38" fontId="0" fillId="0" borderId="0" xfId="1" applyFont="1" applyFill="1" applyBorder="1" applyAlignment="1" applyProtection="1">
      <alignment horizontal="right" vertical="center" indent="1"/>
    </xf>
    <xf numFmtId="0" fontId="11" fillId="2" borderId="127" xfId="0" applyFont="1" applyFill="1" applyBorder="1" applyAlignment="1" applyProtection="1">
      <alignment horizontal="center" vertical="center" wrapText="1"/>
    </xf>
    <xf numFmtId="0" fontId="0" fillId="0" borderId="132" xfId="0" applyFill="1" applyBorder="1" applyAlignment="1" applyProtection="1">
      <alignment vertical="center" wrapText="1"/>
    </xf>
    <xf numFmtId="0" fontId="11" fillId="0" borderId="35" xfId="0" applyFont="1" applyBorder="1" applyAlignment="1" applyProtection="1">
      <alignment horizontal="center" vertical="center"/>
    </xf>
    <xf numFmtId="0" fontId="11" fillId="0" borderId="31" xfId="0" applyFont="1" applyBorder="1" applyAlignment="1" applyProtection="1">
      <alignment horizontal="center" vertical="center"/>
    </xf>
    <xf numFmtId="0" fontId="11" fillId="0" borderId="36" xfId="0" applyFont="1" applyBorder="1" applyAlignment="1" applyProtection="1">
      <alignment horizontal="center" vertical="center"/>
    </xf>
    <xf numFmtId="178" fontId="11" fillId="0" borderId="168" xfId="0" applyNumberFormat="1" applyFont="1" applyFill="1" applyBorder="1" applyAlignment="1" applyProtection="1">
      <alignment horizontal="center" vertical="center" wrapText="1"/>
    </xf>
    <xf numFmtId="38" fontId="31" fillId="0" borderId="169" xfId="1" applyFont="1" applyFill="1" applyBorder="1" applyAlignment="1" applyProtection="1">
      <alignment horizontal="right" vertical="center" indent="1"/>
    </xf>
    <xf numFmtId="38" fontId="31" fillId="0" borderId="170" xfId="1" applyFont="1" applyFill="1" applyBorder="1" applyAlignment="1" applyProtection="1">
      <alignment horizontal="right" vertical="center" indent="1"/>
    </xf>
    <xf numFmtId="0" fontId="11" fillId="0" borderId="0" xfId="0" applyFont="1" applyAlignment="1" applyProtection="1">
      <alignment vertical="center" wrapText="1"/>
    </xf>
    <xf numFmtId="0" fontId="5" fillId="0" borderId="174" xfId="0" applyFont="1" applyBorder="1" applyAlignment="1" applyProtection="1">
      <alignment horizontal="center" vertical="center"/>
    </xf>
    <xf numFmtId="38" fontId="0" fillId="0" borderId="38" xfId="0" applyNumberFormat="1" applyBorder="1" applyAlignment="1" applyProtection="1">
      <alignment horizontal="right" vertical="center" indent="1"/>
    </xf>
    <xf numFmtId="0" fontId="11" fillId="0" borderId="173" xfId="0" applyFont="1" applyFill="1" applyBorder="1" applyAlignment="1" applyProtection="1">
      <alignment horizontal="center" vertical="center" wrapText="1"/>
    </xf>
    <xf numFmtId="38" fontId="31" fillId="0" borderId="171" xfId="1" applyFont="1" applyFill="1" applyBorder="1" applyAlignment="1" applyProtection="1">
      <alignment horizontal="right" vertical="center" indent="1"/>
    </xf>
    <xf numFmtId="38" fontId="31" fillId="0" borderId="172" xfId="1" applyFont="1" applyFill="1" applyBorder="1" applyAlignment="1" applyProtection="1">
      <alignment horizontal="right" vertical="center" indent="1"/>
    </xf>
    <xf numFmtId="0" fontId="0" fillId="0" borderId="47" xfId="0" applyBorder="1" applyProtection="1">
      <alignment vertical="center"/>
    </xf>
    <xf numFmtId="0" fontId="0" fillId="0" borderId="0" xfId="0" applyAlignment="1" applyProtection="1">
      <alignment vertical="center"/>
    </xf>
    <xf numFmtId="0" fontId="0" fillId="0" borderId="173" xfId="0" applyBorder="1" applyAlignment="1" applyProtection="1">
      <alignment horizontal="center" vertical="center"/>
    </xf>
    <xf numFmtId="38" fontId="11" fillId="0" borderId="171" xfId="1" applyFont="1" applyBorder="1" applyAlignment="1" applyProtection="1">
      <alignment horizontal="right" vertical="center" indent="1"/>
    </xf>
    <xf numFmtId="38" fontId="11" fillId="0" borderId="172" xfId="1" applyFont="1" applyBorder="1" applyAlignment="1" applyProtection="1">
      <alignment horizontal="right" vertical="center" indent="1"/>
    </xf>
    <xf numFmtId="0" fontId="11" fillId="0" borderId="113" xfId="0" applyFont="1" applyBorder="1" applyAlignment="1" applyProtection="1">
      <alignment horizontal="center" vertical="center" wrapText="1"/>
    </xf>
    <xf numFmtId="0" fontId="8" fillId="0" borderId="0" xfId="0" applyFont="1" applyProtection="1">
      <alignment vertical="center"/>
    </xf>
    <xf numFmtId="0" fontId="10" fillId="0" borderId="0" xfId="0" applyFont="1" applyProtection="1">
      <alignment vertical="center"/>
    </xf>
    <xf numFmtId="0" fontId="10" fillId="0" borderId="1" xfId="0" applyFont="1" applyBorder="1" applyAlignment="1" applyProtection="1">
      <alignment horizontal="center" vertical="center" wrapText="1"/>
    </xf>
    <xf numFmtId="0" fontId="5" fillId="6" borderId="178" xfId="0" applyFont="1" applyFill="1" applyBorder="1" applyAlignment="1" applyProtection="1">
      <alignment horizontal="center" vertical="center"/>
    </xf>
    <xf numFmtId="0" fontId="5" fillId="5" borderId="178" xfId="0" applyFont="1" applyFill="1" applyBorder="1" applyAlignment="1" applyProtection="1">
      <alignment horizontal="center" vertical="center"/>
    </xf>
    <xf numFmtId="0" fontId="23" fillId="13" borderId="178" xfId="0" applyFont="1" applyFill="1" applyBorder="1" applyAlignment="1" applyProtection="1">
      <alignment horizontal="center" vertical="center" wrapText="1"/>
    </xf>
    <xf numFmtId="0" fontId="23" fillId="14" borderId="178" xfId="0" applyFont="1" applyFill="1" applyBorder="1" applyAlignment="1" applyProtection="1">
      <alignment horizontal="center" vertical="center" wrapText="1"/>
    </xf>
    <xf numFmtId="0" fontId="13" fillId="3" borderId="2" xfId="0" applyFont="1" applyFill="1" applyBorder="1" applyAlignment="1" applyProtection="1">
      <alignment horizontal="center" vertical="center" wrapText="1"/>
    </xf>
    <xf numFmtId="0" fontId="0" fillId="0" borderId="0" xfId="0" applyFill="1" applyProtection="1">
      <alignment vertical="center"/>
    </xf>
    <xf numFmtId="0" fontId="13" fillId="0" borderId="0" xfId="0" applyFont="1" applyFill="1" applyProtection="1">
      <alignment vertical="center"/>
    </xf>
    <xf numFmtId="0" fontId="13" fillId="0" borderId="0" xfId="0" applyFont="1" applyFill="1" applyAlignment="1" applyProtection="1">
      <alignment horizontal="center" vertical="center"/>
    </xf>
    <xf numFmtId="0" fontId="0" fillId="0" borderId="0" xfId="0" applyAlignment="1" applyProtection="1">
      <alignment vertical="center" wrapText="1"/>
    </xf>
    <xf numFmtId="0" fontId="11" fillId="9" borderId="53" xfId="0" applyFont="1" applyFill="1" applyBorder="1" applyAlignment="1" applyProtection="1">
      <alignment horizontal="left" vertical="center" wrapText="1"/>
    </xf>
    <xf numFmtId="0" fontId="0" fillId="8" borderId="57" xfId="0" applyFill="1" applyBorder="1" applyAlignment="1" applyProtection="1">
      <alignment horizontal="center" vertical="center" wrapText="1"/>
    </xf>
    <xf numFmtId="0" fontId="11" fillId="9" borderId="60" xfId="0" applyFont="1" applyFill="1" applyBorder="1" applyAlignment="1" applyProtection="1">
      <alignment horizontal="center" vertical="center" wrapText="1"/>
    </xf>
    <xf numFmtId="0" fontId="11" fillId="10" borderId="59" xfId="0" applyFont="1" applyFill="1" applyBorder="1" applyAlignment="1" applyProtection="1">
      <alignment horizontal="center" vertical="top" wrapText="1"/>
    </xf>
    <xf numFmtId="0" fontId="11" fillId="10" borderId="8" xfId="0" applyFont="1" applyFill="1" applyBorder="1" applyAlignment="1" applyProtection="1">
      <alignment horizontal="left" vertical="center" indent="1"/>
    </xf>
    <xf numFmtId="0" fontId="11" fillId="10" borderId="51" xfId="0" applyFont="1" applyFill="1" applyBorder="1" applyAlignment="1" applyProtection="1">
      <alignment horizontal="center" vertical="center" wrapText="1"/>
    </xf>
    <xf numFmtId="0" fontId="11" fillId="10" borderId="7" xfId="0" applyFont="1" applyFill="1" applyBorder="1" applyAlignment="1" applyProtection="1">
      <alignment horizontal="center" vertical="center" wrapText="1"/>
    </xf>
    <xf numFmtId="0" fontId="11" fillId="10" borderId="5" xfId="0" applyFont="1" applyFill="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14" fillId="8" borderId="57" xfId="0" applyFont="1" applyFill="1" applyBorder="1" applyAlignment="1" applyProtection="1">
      <alignment vertical="top" wrapText="1"/>
    </xf>
    <xf numFmtId="0" fontId="11" fillId="8" borderId="70" xfId="0" applyFont="1" applyFill="1" applyBorder="1" applyAlignment="1" applyProtection="1">
      <alignment horizontal="center" vertical="center" wrapText="1"/>
    </xf>
    <xf numFmtId="0" fontId="11" fillId="8" borderId="67" xfId="0" applyFont="1" applyFill="1" applyBorder="1" applyAlignment="1" applyProtection="1">
      <alignment horizontal="center" vertical="center" wrapText="1"/>
    </xf>
    <xf numFmtId="0" fontId="11" fillId="8" borderId="69" xfId="0" applyFont="1" applyFill="1" applyBorder="1" applyAlignment="1" applyProtection="1">
      <alignment horizontal="center" vertical="center" wrapText="1"/>
    </xf>
    <xf numFmtId="0" fontId="11" fillId="9" borderId="67" xfId="0" applyFont="1" applyFill="1" applyBorder="1" applyAlignment="1" applyProtection="1">
      <alignment vertical="center" wrapText="1"/>
    </xf>
    <xf numFmtId="0" fontId="11" fillId="10" borderId="71" xfId="0" applyFont="1" applyFill="1" applyBorder="1" applyAlignment="1" applyProtection="1">
      <alignment horizontal="center" vertical="top" wrapText="1"/>
    </xf>
    <xf numFmtId="0" fontId="11" fillId="10" borderId="67" xfId="0" applyFont="1" applyFill="1" applyBorder="1" applyAlignment="1" applyProtection="1">
      <alignment horizontal="left" vertical="center" wrapText="1"/>
    </xf>
    <xf numFmtId="0" fontId="11" fillId="10" borderId="72" xfId="0" applyFont="1" applyFill="1" applyBorder="1" applyAlignment="1" applyProtection="1">
      <alignment horizontal="center" vertical="center" wrapText="1"/>
    </xf>
    <xf numFmtId="0" fontId="11" fillId="10" borderId="64" xfId="0" applyFont="1" applyFill="1" applyBorder="1" applyAlignment="1" applyProtection="1">
      <alignment horizontal="center" vertical="center" wrapText="1"/>
    </xf>
    <xf numFmtId="0" fontId="0" fillId="0" borderId="73" xfId="0" applyBorder="1" applyAlignment="1" applyProtection="1">
      <alignment horizontal="center" vertical="center" wrapText="1"/>
    </xf>
    <xf numFmtId="0" fontId="0" fillId="0" borderId="74" xfId="0" applyBorder="1" applyAlignment="1" applyProtection="1">
      <alignment horizontal="center" vertical="center" wrapText="1"/>
    </xf>
    <xf numFmtId="0" fontId="0" fillId="0" borderId="75" xfId="0" applyBorder="1" applyAlignment="1" applyProtection="1">
      <alignment horizontal="center" vertical="center" wrapText="1"/>
    </xf>
    <xf numFmtId="0" fontId="0" fillId="0" borderId="76" xfId="0" applyBorder="1" applyAlignment="1" applyProtection="1">
      <alignment horizontal="center" vertical="center" wrapText="1"/>
    </xf>
    <xf numFmtId="0" fontId="0" fillId="0" borderId="77" xfId="0" applyBorder="1" applyAlignment="1" applyProtection="1">
      <alignment horizontal="center" vertical="center" wrapText="1"/>
    </xf>
    <xf numFmtId="0" fontId="14" fillId="8" borderId="66" xfId="0" applyFont="1" applyFill="1" applyBorder="1" applyAlignment="1" applyProtection="1">
      <alignment vertical="top" wrapText="1"/>
    </xf>
    <xf numFmtId="0" fontId="0" fillId="8" borderId="72" xfId="0" applyFill="1" applyBorder="1" applyAlignment="1" applyProtection="1">
      <alignment horizontal="center" vertical="center" wrapText="1"/>
    </xf>
    <xf numFmtId="0" fontId="0" fillId="8" borderId="114" xfId="0" applyFill="1" applyBorder="1" applyAlignment="1" applyProtection="1">
      <alignment horizontal="center" vertical="center" wrapText="1"/>
    </xf>
    <xf numFmtId="0" fontId="18" fillId="2" borderId="78" xfId="0" applyFont="1" applyFill="1" applyBorder="1" applyAlignment="1" applyProtection="1">
      <alignment horizontal="center" vertical="center" wrapText="1"/>
    </xf>
    <xf numFmtId="0" fontId="0" fillId="0" borderId="79" xfId="0" applyBorder="1" applyAlignment="1" applyProtection="1">
      <alignment horizontal="center" vertical="center" wrapText="1"/>
    </xf>
    <xf numFmtId="0" fontId="0" fillId="2" borderId="80" xfId="0" applyFill="1" applyBorder="1" applyAlignment="1" applyProtection="1">
      <alignment horizontal="center" vertical="center" wrapText="1"/>
    </xf>
    <xf numFmtId="0" fontId="0" fillId="2" borderId="81" xfId="0" applyFill="1" applyBorder="1" applyAlignment="1" applyProtection="1">
      <alignment horizontal="center" vertical="center" wrapText="1"/>
    </xf>
    <xf numFmtId="0" fontId="0" fillId="0" borderId="82" xfId="0" applyBorder="1" applyAlignment="1" applyProtection="1">
      <alignment horizontal="center" vertical="center" wrapText="1"/>
    </xf>
    <xf numFmtId="0" fontId="0" fillId="2" borderId="82" xfId="0" applyFill="1" applyBorder="1" applyAlignment="1" applyProtection="1">
      <alignment horizontal="center" vertical="center" wrapText="1"/>
    </xf>
    <xf numFmtId="0" fontId="0" fillId="2" borderId="79" xfId="0" applyFill="1" applyBorder="1" applyAlignment="1" applyProtection="1">
      <alignment horizontal="center" vertical="center" wrapText="1"/>
    </xf>
    <xf numFmtId="0" fontId="18" fillId="2" borderId="80" xfId="0" applyFont="1" applyFill="1" applyBorder="1" applyAlignment="1" applyProtection="1">
      <alignment horizontal="center" vertical="center" wrapText="1"/>
    </xf>
    <xf numFmtId="0" fontId="0" fillId="0" borderId="83" xfId="0" applyBorder="1" applyAlignment="1" applyProtection="1">
      <alignment horizontal="center" vertical="center" wrapText="1"/>
    </xf>
    <xf numFmtId="0" fontId="0" fillId="2" borderId="83" xfId="0" applyFill="1" applyBorder="1" applyAlignment="1" applyProtection="1">
      <alignment horizontal="center" vertical="center" wrapText="1"/>
    </xf>
    <xf numFmtId="0" fontId="0" fillId="2" borderId="84" xfId="0" applyFill="1" applyBorder="1" applyAlignment="1" applyProtection="1">
      <alignment horizontal="center" vertical="center"/>
    </xf>
    <xf numFmtId="0" fontId="0" fillId="2" borderId="83" xfId="0" applyFill="1" applyBorder="1" applyAlignment="1" applyProtection="1">
      <alignment horizontal="center" vertical="center"/>
    </xf>
    <xf numFmtId="0" fontId="0" fillId="2" borderId="85" xfId="0" applyFill="1" applyBorder="1" applyAlignment="1" applyProtection="1">
      <alignment horizontal="center" vertical="center" wrapText="1"/>
    </xf>
    <xf numFmtId="0" fontId="0" fillId="2" borderId="84" xfId="0" applyFill="1" applyBorder="1" applyAlignment="1" applyProtection="1">
      <alignment horizontal="center" vertical="center" wrapText="1"/>
    </xf>
    <xf numFmtId="0" fontId="0" fillId="2" borderId="86" xfId="0" applyFill="1" applyBorder="1" applyAlignment="1" applyProtection="1">
      <alignment horizontal="center" vertical="center" wrapText="1"/>
    </xf>
    <xf numFmtId="0" fontId="0" fillId="0" borderId="81" xfId="0" applyBorder="1" applyAlignment="1" applyProtection="1">
      <alignment horizontal="center" vertical="center" wrapText="1"/>
    </xf>
    <xf numFmtId="0" fontId="0" fillId="0" borderId="87" xfId="0" applyBorder="1" applyAlignment="1" applyProtection="1">
      <alignment horizontal="center" vertical="center" wrapText="1"/>
    </xf>
    <xf numFmtId="0" fontId="17" fillId="2" borderId="87" xfId="0" applyFont="1" applyFill="1" applyBorder="1" applyAlignment="1" applyProtection="1">
      <alignment horizontal="center" vertical="center" wrapText="1"/>
    </xf>
    <xf numFmtId="0" fontId="17" fillId="2" borderId="85" xfId="0" applyFont="1" applyFill="1" applyBorder="1" applyAlignment="1" applyProtection="1">
      <alignment horizontal="center" vertical="center" wrapText="1"/>
    </xf>
    <xf numFmtId="0" fontId="17" fillId="2" borderId="79" xfId="0" applyFont="1" applyFill="1" applyBorder="1" applyAlignment="1" applyProtection="1">
      <alignment horizontal="center" vertical="center" wrapText="1"/>
    </xf>
    <xf numFmtId="0" fontId="17" fillId="2" borderId="84" xfId="0" applyFont="1" applyFill="1" applyBorder="1" applyAlignment="1" applyProtection="1">
      <alignment horizontal="center" vertical="center" wrapText="1"/>
    </xf>
    <xf numFmtId="178" fontId="0" fillId="0" borderId="27" xfId="0" applyNumberFormat="1" applyBorder="1" applyAlignment="1">
      <alignment horizontal="right" vertical="center" indent="1"/>
    </xf>
    <xf numFmtId="178" fontId="0" fillId="0" borderId="177" xfId="0" applyNumberFormat="1" applyBorder="1" applyAlignment="1">
      <alignment horizontal="right" vertical="center" indent="1"/>
    </xf>
    <xf numFmtId="178" fontId="0" fillId="0" borderId="175" xfId="0" applyNumberFormat="1" applyBorder="1" applyAlignment="1">
      <alignment horizontal="right" vertical="center" indent="1"/>
    </xf>
    <xf numFmtId="178" fontId="0" fillId="0" borderId="176" xfId="0" applyNumberFormat="1" applyFill="1" applyBorder="1" applyAlignment="1">
      <alignment horizontal="right" vertical="center" indent="1"/>
    </xf>
    <xf numFmtId="178" fontId="0" fillId="0" borderId="103" xfId="0" applyNumberFormat="1" applyBorder="1" applyAlignment="1">
      <alignment horizontal="right" vertical="center" indent="1"/>
    </xf>
    <xf numFmtId="178" fontId="0" fillId="0" borderId="104" xfId="0" applyNumberFormat="1" applyBorder="1" applyAlignment="1">
      <alignment horizontal="right" vertical="center" indent="1"/>
    </xf>
    <xf numFmtId="178" fontId="0" fillId="12" borderId="105" xfId="0" applyNumberFormat="1" applyFill="1" applyBorder="1" applyAlignment="1">
      <alignment horizontal="right" vertical="center" indent="1"/>
    </xf>
    <xf numFmtId="178" fontId="0" fillId="0" borderId="23" xfId="0" applyNumberFormat="1" applyBorder="1" applyAlignment="1">
      <alignment horizontal="right" vertical="center" indent="1"/>
    </xf>
    <xf numFmtId="178" fontId="0" fillId="12" borderId="24" xfId="0" applyNumberFormat="1" applyFill="1" applyBorder="1" applyAlignment="1">
      <alignment horizontal="right" vertical="center" indent="1"/>
    </xf>
    <xf numFmtId="178" fontId="0" fillId="0" borderId="106" xfId="0" applyNumberFormat="1" applyBorder="1" applyAlignment="1">
      <alignment horizontal="right" vertical="center" indent="1"/>
    </xf>
    <xf numFmtId="178" fontId="0" fillId="0" borderId="23" xfId="0" applyNumberFormat="1" applyBorder="1" applyAlignment="1" applyProtection="1">
      <alignment horizontal="right" vertical="center" indent="1"/>
      <protection locked="0"/>
    </xf>
    <xf numFmtId="178" fontId="0" fillId="0" borderId="103" xfId="0" applyNumberFormat="1" applyBorder="1" applyAlignment="1" applyProtection="1">
      <alignment horizontal="right" vertical="center" indent="1"/>
      <protection locked="0"/>
    </xf>
    <xf numFmtId="178" fontId="0" fillId="0" borderId="104" xfId="0" applyNumberFormat="1" applyBorder="1" applyAlignment="1" applyProtection="1">
      <alignment horizontal="right" vertical="center" indent="1"/>
      <protection locked="0"/>
    </xf>
    <xf numFmtId="178" fontId="0" fillId="0" borderId="24" xfId="0" applyNumberFormat="1" applyFill="1" applyBorder="1" applyAlignment="1" applyProtection="1">
      <alignment horizontal="right" vertical="center" indent="1"/>
      <protection locked="0"/>
    </xf>
    <xf numFmtId="178" fontId="0" fillId="0" borderId="103" xfId="0" applyNumberFormat="1" applyFill="1" applyBorder="1" applyAlignment="1" applyProtection="1">
      <alignment horizontal="right" vertical="center" indent="1"/>
      <protection locked="0"/>
    </xf>
    <xf numFmtId="178" fontId="0" fillId="0" borderId="104" xfId="0" applyNumberFormat="1" applyFill="1" applyBorder="1" applyAlignment="1" applyProtection="1">
      <alignment horizontal="right" vertical="center" indent="1"/>
      <protection locked="0"/>
    </xf>
    <xf numFmtId="178" fontId="0" fillId="0" borderId="105" xfId="0" applyNumberFormat="1" applyFill="1" applyBorder="1" applyAlignment="1" applyProtection="1">
      <alignment horizontal="right" vertical="center" indent="1"/>
      <protection locked="0"/>
    </xf>
    <xf numFmtId="178" fontId="0" fillId="0" borderId="23" xfId="0" applyNumberFormat="1" applyFill="1" applyBorder="1" applyAlignment="1" applyProtection="1">
      <alignment horizontal="right" vertical="center" indent="1"/>
      <protection locked="0"/>
    </xf>
    <xf numFmtId="178" fontId="0" fillId="0" borderId="100" xfId="0" applyNumberFormat="1" applyFill="1" applyBorder="1" applyAlignment="1" applyProtection="1">
      <alignment horizontal="right" vertical="center" indent="1"/>
      <protection locked="0"/>
    </xf>
    <xf numFmtId="0" fontId="33" fillId="8" borderId="57" xfId="0" applyFont="1" applyFill="1" applyBorder="1" applyAlignment="1">
      <alignment horizontal="center" vertical="center" wrapText="1"/>
    </xf>
    <xf numFmtId="0" fontId="28" fillId="0" borderId="0" xfId="0" applyFont="1" applyFill="1">
      <alignment vertical="center"/>
    </xf>
    <xf numFmtId="177" fontId="0" fillId="0" borderId="0" xfId="0" applyNumberFormat="1" applyFill="1">
      <alignment vertical="center"/>
    </xf>
    <xf numFmtId="177" fontId="0" fillId="0" borderId="17" xfId="0" applyNumberFormat="1" applyFill="1" applyBorder="1">
      <alignment vertical="center"/>
    </xf>
    <xf numFmtId="0" fontId="0" fillId="0" borderId="17" xfId="0" applyFill="1" applyBorder="1">
      <alignment vertical="center"/>
    </xf>
    <xf numFmtId="0" fontId="0" fillId="0" borderId="17" xfId="0" applyFill="1" applyBorder="1" applyAlignment="1">
      <alignment horizontal="center" vertical="center"/>
    </xf>
    <xf numFmtId="0" fontId="0" fillId="0" borderId="17" xfId="0" applyFill="1" applyBorder="1" applyAlignment="1">
      <alignment horizontal="center" vertical="center" wrapText="1"/>
    </xf>
    <xf numFmtId="0" fontId="0" fillId="0" borderId="0" xfId="0" applyFill="1" applyAlignment="1">
      <alignment horizontal="center" vertical="center"/>
    </xf>
    <xf numFmtId="14" fontId="0" fillId="0" borderId="17" xfId="0" applyNumberFormat="1" applyFill="1" applyBorder="1" applyAlignment="1">
      <alignment horizontal="center" vertical="center" shrinkToFit="1"/>
    </xf>
    <xf numFmtId="179" fontId="0" fillId="0" borderId="17" xfId="0" applyNumberFormat="1" applyFill="1" applyBorder="1" applyAlignment="1">
      <alignment horizontal="right" vertical="center" shrinkToFit="1"/>
    </xf>
    <xf numFmtId="0" fontId="0" fillId="0" borderId="0" xfId="0" applyFill="1" applyAlignment="1">
      <alignment horizontal="right" vertical="center"/>
    </xf>
    <xf numFmtId="179" fontId="0" fillId="0" borderId="17" xfId="0" applyNumberFormat="1" applyFill="1" applyBorder="1" applyAlignment="1">
      <alignment horizontal="center" vertical="center" shrinkToFit="1"/>
    </xf>
    <xf numFmtId="0" fontId="28" fillId="0" borderId="0" xfId="0" applyFont="1" applyFill="1" applyProtection="1">
      <alignment vertical="center"/>
    </xf>
    <xf numFmtId="177" fontId="0" fillId="0" borderId="0" xfId="0" applyNumberFormat="1" applyFill="1" applyProtection="1">
      <alignment vertical="center"/>
    </xf>
    <xf numFmtId="177" fontId="0" fillId="0" borderId="17" xfId="0" applyNumberFormat="1" applyFill="1" applyBorder="1" applyProtection="1">
      <alignment vertical="center"/>
    </xf>
    <xf numFmtId="0" fontId="0" fillId="0" borderId="17" xfId="0" applyFill="1" applyBorder="1" applyProtection="1">
      <alignment vertical="center"/>
    </xf>
    <xf numFmtId="0" fontId="0" fillId="0" borderId="17" xfId="0" applyFill="1" applyBorder="1" applyAlignment="1" applyProtection="1">
      <alignment horizontal="center" vertical="center"/>
    </xf>
    <xf numFmtId="0" fontId="0" fillId="0" borderId="17" xfId="0" applyFill="1" applyBorder="1" applyAlignment="1" applyProtection="1">
      <alignment horizontal="center" vertical="center" wrapText="1"/>
    </xf>
    <xf numFmtId="0" fontId="0" fillId="0" borderId="0" xfId="0" applyFill="1" applyAlignment="1" applyProtection="1">
      <alignment horizontal="center" vertical="center"/>
    </xf>
    <xf numFmtId="14" fontId="0" fillId="0" borderId="17" xfId="0" applyNumberFormat="1" applyFill="1" applyBorder="1" applyAlignment="1" applyProtection="1">
      <alignment horizontal="center" vertical="center" shrinkToFit="1"/>
      <protection locked="0"/>
    </xf>
    <xf numFmtId="0" fontId="0" fillId="0" borderId="0" xfId="0" applyFill="1" applyProtection="1">
      <alignment vertical="center"/>
      <protection locked="0"/>
    </xf>
    <xf numFmtId="179" fontId="0" fillId="0" borderId="17" xfId="0" applyNumberFormat="1" applyFill="1" applyBorder="1" applyAlignment="1" applyProtection="1">
      <alignment horizontal="right" vertical="center" shrinkToFit="1"/>
      <protection locked="0"/>
    </xf>
    <xf numFmtId="0" fontId="0" fillId="0" borderId="0" xfId="0" applyFill="1" applyAlignment="1" applyProtection="1">
      <alignment horizontal="right" vertical="center"/>
      <protection locked="0"/>
    </xf>
    <xf numFmtId="179" fontId="0" fillId="0" borderId="17" xfId="0" applyNumberFormat="1" applyFill="1" applyBorder="1" applyAlignment="1" applyProtection="1">
      <alignment horizontal="center" vertical="center" shrinkToFit="1"/>
      <protection locked="0"/>
    </xf>
    <xf numFmtId="0" fontId="0" fillId="0" borderId="0" xfId="0" applyFill="1" applyAlignment="1" applyProtection="1">
      <alignment horizontal="center" vertical="center"/>
      <protection locked="0"/>
    </xf>
    <xf numFmtId="0" fontId="11" fillId="0" borderId="0" xfId="0" applyFont="1" applyAlignment="1">
      <alignment horizontal="center" vertical="center" wrapText="1"/>
    </xf>
    <xf numFmtId="0" fontId="0" fillId="8" borderId="20" xfId="0" applyFill="1" applyBorder="1" applyAlignment="1">
      <alignment horizontal="center" vertical="center" wrapText="1"/>
    </xf>
    <xf numFmtId="0" fontId="0" fillId="8" borderId="58" xfId="0" applyFill="1" applyBorder="1" applyAlignment="1">
      <alignment horizontal="center" vertical="center" wrapText="1"/>
    </xf>
    <xf numFmtId="0" fontId="0" fillId="0" borderId="29" xfId="0" applyBorder="1" applyAlignment="1">
      <alignment horizontal="center" vertical="center" wrapText="1"/>
    </xf>
    <xf numFmtId="0" fontId="0" fillId="0" borderId="70" xfId="0" applyBorder="1" applyAlignment="1">
      <alignment horizontal="center" vertical="center" wrapText="1"/>
    </xf>
    <xf numFmtId="0" fontId="11" fillId="9" borderId="51" xfId="0" applyFont="1" applyFill="1" applyBorder="1" applyAlignment="1">
      <alignment horizontal="center" vertical="center" wrapText="1"/>
    </xf>
    <xf numFmtId="0" fontId="11" fillId="9" borderId="64" xfId="0" applyFont="1" applyFill="1" applyBorder="1" applyAlignment="1">
      <alignment horizontal="center" vertical="center" wrapText="1"/>
    </xf>
    <xf numFmtId="0" fontId="11" fillId="9" borderId="9" xfId="0" applyFont="1" applyFill="1" applyBorder="1" applyAlignment="1">
      <alignment horizontal="center" vertical="center" wrapText="1"/>
    </xf>
    <xf numFmtId="0" fontId="11" fillId="9" borderId="65" xfId="0" applyFont="1" applyFill="1" applyBorder="1" applyAlignment="1">
      <alignment horizontal="center" vertical="center" wrapText="1"/>
    </xf>
    <xf numFmtId="0" fontId="0" fillId="8" borderId="29" xfId="0" applyFill="1" applyBorder="1" applyAlignment="1">
      <alignment horizontal="center" vertical="center" wrapText="1"/>
    </xf>
    <xf numFmtId="0" fontId="0" fillId="8" borderId="70" xfId="0" applyFill="1" applyBorder="1" applyAlignment="1">
      <alignment horizontal="center" vertical="center" wrapText="1"/>
    </xf>
    <xf numFmtId="0" fontId="0" fillId="8" borderId="61" xfId="0" applyFill="1" applyBorder="1" applyAlignment="1">
      <alignment horizontal="center" vertical="center"/>
    </xf>
    <xf numFmtId="0" fontId="0" fillId="8" borderId="52" xfId="0" applyFill="1" applyBorder="1" applyAlignment="1">
      <alignment horizontal="center" vertical="center"/>
    </xf>
    <xf numFmtId="0" fontId="11" fillId="0" borderId="52" xfId="0" applyFont="1" applyBorder="1" applyAlignment="1">
      <alignment horizontal="center" vertical="center" wrapText="1"/>
    </xf>
    <xf numFmtId="0" fontId="11" fillId="0" borderId="55" xfId="0" applyFont="1" applyBorder="1" applyAlignment="1">
      <alignment horizontal="center" vertical="center" wrapText="1"/>
    </xf>
    <xf numFmtId="0" fontId="0" fillId="10" borderId="4" xfId="0" applyFill="1" applyBorder="1" applyAlignment="1">
      <alignment horizontal="center" vertical="center" wrapText="1"/>
    </xf>
    <xf numFmtId="0" fontId="0" fillId="10" borderId="29" xfId="0" applyFill="1" applyBorder="1" applyAlignment="1">
      <alignment horizontal="center" vertical="center" wrapText="1"/>
    </xf>
    <xf numFmtId="0" fontId="0" fillId="10" borderId="70" xfId="0" applyFill="1" applyBorder="1" applyAlignment="1">
      <alignment horizontal="center" vertical="center" wrapText="1"/>
    </xf>
    <xf numFmtId="0" fontId="0" fillId="10" borderId="5" xfId="0" applyFill="1" applyBorder="1" applyAlignment="1">
      <alignment horizontal="center" vertical="center" wrapText="1"/>
    </xf>
    <xf numFmtId="0" fontId="0" fillId="10" borderId="60" xfId="0" applyFill="1" applyBorder="1" applyAlignment="1">
      <alignment horizontal="center" vertical="center" wrapText="1"/>
    </xf>
    <xf numFmtId="0" fontId="0" fillId="10" borderId="67" xfId="0" applyFill="1" applyBorder="1" applyAlignment="1">
      <alignment horizontal="center" vertical="center" wrapText="1"/>
    </xf>
    <xf numFmtId="0" fontId="0" fillId="10" borderId="9" xfId="0" applyFill="1" applyBorder="1" applyAlignment="1">
      <alignment horizontal="center" vertical="center" wrapText="1"/>
    </xf>
    <xf numFmtId="0" fontId="0" fillId="10" borderId="30" xfId="0" applyFill="1" applyBorder="1" applyAlignment="1">
      <alignment horizontal="center" vertical="center" wrapText="1"/>
    </xf>
    <xf numFmtId="0" fontId="0" fillId="10" borderId="65" xfId="0" applyFill="1" applyBorder="1" applyAlignment="1">
      <alignment horizontal="center" vertical="center" wrapText="1"/>
    </xf>
    <xf numFmtId="0" fontId="0" fillId="7" borderId="6" xfId="0" applyFill="1" applyBorder="1" applyAlignment="1">
      <alignment horizontal="center" vertical="center" wrapText="1"/>
    </xf>
    <xf numFmtId="0" fontId="0" fillId="7" borderId="54" xfId="0" applyFill="1" applyBorder="1" applyAlignment="1">
      <alignment horizontal="center" vertical="center" wrapText="1"/>
    </xf>
    <xf numFmtId="0" fontId="0" fillId="7" borderId="68" xfId="0" applyFill="1" applyBorder="1" applyAlignment="1">
      <alignment horizontal="center" vertical="center" wrapText="1"/>
    </xf>
    <xf numFmtId="0" fontId="15" fillId="7" borderId="51" xfId="0" applyFont="1" applyFill="1" applyBorder="1" applyAlignment="1">
      <alignment horizontal="center" vertical="center" wrapText="1"/>
    </xf>
    <xf numFmtId="0" fontId="15" fillId="7" borderId="0" xfId="0" applyFont="1" applyFill="1" applyAlignment="1">
      <alignment horizontal="center" vertical="center" wrapText="1"/>
    </xf>
    <xf numFmtId="0" fontId="15" fillId="7" borderId="64"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17" xfId="0" applyFont="1" applyFill="1" applyBorder="1" applyAlignment="1">
      <alignment horizontal="center" vertical="center" wrapText="1"/>
    </xf>
    <xf numFmtId="0" fontId="11" fillId="7" borderId="69" xfId="0" applyFont="1" applyFill="1" applyBorder="1" applyAlignment="1">
      <alignment horizontal="center" vertical="center" wrapText="1"/>
    </xf>
    <xf numFmtId="0" fontId="11" fillId="8" borderId="21"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1" fillId="8" borderId="10"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8" borderId="51" xfId="0" applyFont="1" applyFill="1" applyBorder="1" applyAlignment="1">
      <alignment horizontal="center" vertical="center" wrapText="1"/>
    </xf>
    <xf numFmtId="0" fontId="11" fillId="8" borderId="0" xfId="0" applyFont="1" applyFill="1" applyAlignment="1">
      <alignment horizontal="center" vertical="center" wrapText="1"/>
    </xf>
    <xf numFmtId="0" fontId="10" fillId="10" borderId="44" xfId="0" applyFont="1" applyFill="1" applyBorder="1" applyAlignment="1">
      <alignment horizontal="center" vertical="center"/>
    </xf>
    <xf numFmtId="0" fontId="10" fillId="10" borderId="45" xfId="0" applyFont="1" applyFill="1" applyBorder="1" applyAlignment="1">
      <alignment horizontal="center" vertical="center"/>
    </xf>
    <xf numFmtId="0" fontId="10" fillId="11" borderId="18" xfId="0" applyFont="1" applyFill="1" applyBorder="1" applyAlignment="1">
      <alignment horizontal="center" vertical="center"/>
    </xf>
    <xf numFmtId="0" fontId="10" fillId="11" borderId="44" xfId="0" applyFont="1" applyFill="1" applyBorder="1" applyAlignment="1">
      <alignment horizontal="center" vertical="center"/>
    </xf>
    <xf numFmtId="0" fontId="10" fillId="11" borderId="45" xfId="0" applyFont="1" applyFill="1" applyBorder="1" applyAlignment="1">
      <alignment horizontal="center" vertical="center"/>
    </xf>
    <xf numFmtId="0" fontId="10" fillId="10" borderId="46" xfId="0" applyFont="1" applyFill="1" applyBorder="1" applyAlignment="1">
      <alignment horizontal="center" vertical="center" wrapText="1"/>
    </xf>
    <xf numFmtId="0" fontId="10" fillId="10" borderId="47" xfId="0" applyFont="1" applyFill="1" applyBorder="1" applyAlignment="1">
      <alignment horizontal="center" vertical="center" wrapText="1"/>
    </xf>
    <xf numFmtId="0" fontId="10" fillId="10" borderId="48" xfId="0" applyFont="1" applyFill="1" applyBorder="1" applyAlignment="1">
      <alignment horizontal="center" vertical="center" wrapText="1"/>
    </xf>
    <xf numFmtId="0" fontId="16" fillId="8" borderId="46" xfId="0" applyFont="1" applyFill="1" applyBorder="1" applyAlignment="1">
      <alignment horizontal="center" vertical="center" wrapText="1"/>
    </xf>
    <xf numFmtId="0" fontId="16" fillId="8" borderId="47" xfId="0" applyFont="1" applyFill="1" applyBorder="1" applyAlignment="1">
      <alignment horizontal="center" vertical="center"/>
    </xf>
    <xf numFmtId="0" fontId="16" fillId="8" borderId="48" xfId="0" applyFont="1" applyFill="1" applyBorder="1" applyAlignment="1">
      <alignment horizontal="center" vertical="center"/>
    </xf>
    <xf numFmtId="0" fontId="11" fillId="8" borderId="9" xfId="0" applyFont="1" applyFill="1" applyBorder="1" applyAlignment="1">
      <alignment horizontal="center" vertical="center" wrapText="1"/>
    </xf>
    <xf numFmtId="0" fontId="11" fillId="8" borderId="30" xfId="0" applyFont="1" applyFill="1" applyBorder="1" applyAlignment="1">
      <alignment horizontal="center" vertical="center" wrapText="1"/>
    </xf>
    <xf numFmtId="0" fontId="11" fillId="9" borderId="29" xfId="0" applyFont="1" applyFill="1" applyBorder="1" applyAlignment="1">
      <alignment horizontal="center" vertical="center"/>
    </xf>
    <xf numFmtId="0" fontId="11" fillId="9" borderId="70" xfId="0" applyFont="1" applyFill="1" applyBorder="1" applyAlignment="1">
      <alignment horizontal="center" vertical="center"/>
    </xf>
    <xf numFmtId="0" fontId="11" fillId="9" borderId="17" xfId="0" applyFont="1" applyFill="1" applyBorder="1" applyAlignment="1">
      <alignment horizontal="center" vertical="center" wrapText="1"/>
    </xf>
    <xf numFmtId="0" fontId="11" fillId="9" borderId="69" xfId="0" applyFont="1" applyFill="1" applyBorder="1" applyAlignment="1">
      <alignment horizontal="center" vertical="center" wrapText="1"/>
    </xf>
    <xf numFmtId="0" fontId="11" fillId="9" borderId="52" xfId="0" applyFont="1" applyFill="1" applyBorder="1" applyAlignment="1">
      <alignment horizontal="center" vertical="center" wrapText="1"/>
    </xf>
    <xf numFmtId="0" fontId="11" fillId="10" borderId="0" xfId="0" applyFont="1" applyFill="1" applyAlignment="1">
      <alignment horizontal="left" vertical="center" indent="1"/>
    </xf>
    <xf numFmtId="0" fontId="11" fillId="10" borderId="54" xfId="0" applyFont="1" applyFill="1" applyBorder="1" applyAlignment="1">
      <alignment horizontal="left" vertical="center" indent="1"/>
    </xf>
    <xf numFmtId="0" fontId="13" fillId="8" borderId="5" xfId="0" applyFont="1" applyFill="1" applyBorder="1" applyAlignment="1">
      <alignment horizontal="center" vertical="center" wrapText="1"/>
    </xf>
    <xf numFmtId="0" fontId="13" fillId="8" borderId="60" xfId="0" applyFont="1" applyFill="1" applyBorder="1" applyAlignment="1">
      <alignment horizontal="center" vertical="center" wrapText="1"/>
    </xf>
    <xf numFmtId="0" fontId="13" fillId="8" borderId="67" xfId="0" applyFont="1" applyFill="1" applyBorder="1" applyAlignment="1">
      <alignment horizontal="center" vertical="center" wrapText="1"/>
    </xf>
    <xf numFmtId="0" fontId="13" fillId="8" borderId="9" xfId="0" applyFont="1" applyFill="1" applyBorder="1" applyAlignment="1">
      <alignment horizontal="center" vertical="center" wrapText="1"/>
    </xf>
    <xf numFmtId="0" fontId="13" fillId="8" borderId="30" xfId="0" applyFont="1" applyFill="1" applyBorder="1" applyAlignment="1">
      <alignment horizontal="center" vertical="center" wrapText="1"/>
    </xf>
    <xf numFmtId="0" fontId="13" fillId="8" borderId="65" xfId="0" applyFont="1" applyFill="1" applyBorder="1" applyAlignment="1">
      <alignment horizontal="center" vertical="center" wrapText="1"/>
    </xf>
    <xf numFmtId="0" fontId="10" fillId="0" borderId="47" xfId="0" applyFont="1" applyBorder="1" applyAlignment="1">
      <alignment horizontal="center" vertical="center"/>
    </xf>
    <xf numFmtId="0" fontId="24" fillId="15" borderId="108" xfId="0" applyFont="1" applyFill="1" applyBorder="1" applyAlignment="1">
      <alignment horizontal="center" vertical="center"/>
    </xf>
    <xf numFmtId="0" fontId="24" fillId="15" borderId="108" xfId="0" applyFont="1" applyFill="1" applyBorder="1" applyAlignment="1">
      <alignment horizontal="center" vertical="center" wrapText="1"/>
    </xf>
    <xf numFmtId="0" fontId="15" fillId="7" borderId="43" xfId="0" applyFont="1" applyFill="1" applyBorder="1" applyAlignment="1">
      <alignment horizontal="center" vertical="center" wrapText="1"/>
    </xf>
    <xf numFmtId="0" fontId="15" fillId="7" borderId="50" xfId="0" applyFont="1" applyFill="1" applyBorder="1" applyAlignment="1">
      <alignment horizontal="center" vertical="center" wrapText="1"/>
    </xf>
    <xf numFmtId="0" fontId="15" fillId="7" borderId="63" xfId="0" applyFont="1" applyFill="1" applyBorder="1" applyAlignment="1">
      <alignment horizontal="center" vertical="center" wrapText="1"/>
    </xf>
    <xf numFmtId="0" fontId="16" fillId="7" borderId="43" xfId="0" applyFont="1" applyFill="1" applyBorder="1" applyAlignment="1">
      <alignment horizontal="center" vertical="center" wrapText="1"/>
    </xf>
    <xf numFmtId="0" fontId="8" fillId="7" borderId="4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10" fillId="7" borderId="18" xfId="0" applyFont="1" applyFill="1" applyBorder="1" applyAlignment="1">
      <alignment horizontal="center" vertical="center" wrapText="1"/>
    </xf>
    <xf numFmtId="0" fontId="10" fillId="7" borderId="44" xfId="0" applyFont="1" applyFill="1" applyBorder="1" applyAlignment="1">
      <alignment horizontal="center" vertical="center" wrapText="1"/>
    </xf>
    <xf numFmtId="0" fontId="10" fillId="7" borderId="45" xfId="0" applyFont="1" applyFill="1" applyBorder="1" applyAlignment="1">
      <alignment horizontal="center" vertical="center" wrapText="1"/>
    </xf>
    <xf numFmtId="0" fontId="10" fillId="7" borderId="18" xfId="0" applyFont="1" applyFill="1" applyBorder="1" applyAlignment="1">
      <alignment horizontal="center" vertical="center"/>
    </xf>
    <xf numFmtId="0" fontId="10" fillId="7" borderId="45" xfId="0" applyFont="1" applyFill="1" applyBorder="1" applyAlignment="1">
      <alignment horizontal="center" vertical="center"/>
    </xf>
    <xf numFmtId="0" fontId="10" fillId="8" borderId="18" xfId="0" applyFont="1" applyFill="1" applyBorder="1" applyAlignment="1">
      <alignment horizontal="center" vertical="center" wrapText="1"/>
    </xf>
    <xf numFmtId="0" fontId="10" fillId="8" borderId="44" xfId="0" applyFont="1" applyFill="1" applyBorder="1" applyAlignment="1">
      <alignment horizontal="center" vertical="center" wrapText="1"/>
    </xf>
    <xf numFmtId="0" fontId="10" fillId="8" borderId="45" xfId="0" applyFont="1" applyFill="1" applyBorder="1" applyAlignment="1">
      <alignment horizontal="center" vertical="center" wrapText="1"/>
    </xf>
    <xf numFmtId="0" fontId="10" fillId="9" borderId="18" xfId="0" applyFont="1" applyFill="1" applyBorder="1" applyAlignment="1">
      <alignment horizontal="center" vertical="center"/>
    </xf>
    <xf numFmtId="0" fontId="10" fillId="9" borderId="44" xfId="0" applyFont="1" applyFill="1" applyBorder="1" applyAlignment="1">
      <alignment horizontal="center" vertical="center"/>
    </xf>
    <xf numFmtId="0" fontId="10" fillId="9" borderId="45" xfId="0" applyFont="1" applyFill="1" applyBorder="1" applyAlignment="1">
      <alignment horizontal="center" vertical="center"/>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9" xfId="0" applyFont="1" applyBorder="1" applyAlignment="1">
      <alignment horizontal="center" vertical="center" wrapText="1"/>
    </xf>
    <xf numFmtId="0" fontId="15" fillId="7" borderId="9" xfId="0" applyFont="1" applyFill="1" applyBorder="1" applyAlignment="1">
      <alignment horizontal="center" vertical="center" wrapText="1"/>
    </xf>
    <xf numFmtId="0" fontId="15" fillId="7" borderId="30" xfId="0" applyFont="1" applyFill="1" applyBorder="1" applyAlignment="1">
      <alignment horizontal="center" vertical="center" wrapText="1"/>
    </xf>
    <xf numFmtId="0" fontId="15" fillId="7" borderId="65" xfId="0" applyFont="1" applyFill="1" applyBorder="1" applyAlignment="1">
      <alignment horizontal="center" vertical="center" wrapText="1"/>
    </xf>
    <xf numFmtId="0" fontId="0" fillId="7" borderId="25" xfId="0" applyFill="1" applyBorder="1" applyAlignment="1">
      <alignment horizontal="center" vertical="center" wrapText="1"/>
    </xf>
    <xf numFmtId="0" fontId="0" fillId="7" borderId="57" xfId="0" applyFill="1" applyBorder="1" applyAlignment="1">
      <alignment horizontal="center" vertical="center" wrapText="1"/>
    </xf>
    <xf numFmtId="0" fontId="0" fillId="7" borderId="66" xfId="0" applyFill="1" applyBorder="1" applyAlignment="1">
      <alignment horizontal="center" vertical="center" wrapText="1"/>
    </xf>
    <xf numFmtId="0" fontId="0" fillId="7" borderId="5" xfId="0" applyFill="1" applyBorder="1" applyAlignment="1">
      <alignment horizontal="center" vertical="center" wrapText="1"/>
    </xf>
    <xf numFmtId="0" fontId="0" fillId="7" borderId="60" xfId="0" applyFill="1" applyBorder="1" applyAlignment="1">
      <alignment horizontal="center" vertical="center" wrapText="1"/>
    </xf>
    <xf numFmtId="0" fontId="0" fillId="7" borderId="67" xfId="0" applyFill="1" applyBorder="1" applyAlignment="1">
      <alignment horizontal="center" vertical="center" wrapText="1"/>
    </xf>
    <xf numFmtId="38" fontId="0" fillId="0" borderId="0" xfId="0" applyNumberFormat="1" applyBorder="1" applyAlignment="1">
      <alignment horizontal="right" vertical="center" indent="1"/>
    </xf>
    <xf numFmtId="0" fontId="10" fillId="0" borderId="174" xfId="0" applyFont="1" applyBorder="1" applyAlignment="1">
      <alignment horizontal="center" vertical="center" wrapText="1"/>
    </xf>
    <xf numFmtId="0" fontId="10" fillId="0" borderId="174" xfId="0" applyFont="1" applyBorder="1" applyAlignment="1">
      <alignment horizontal="center" vertical="center"/>
    </xf>
    <xf numFmtId="38" fontId="1" fillId="2" borderId="124" xfId="1" applyFont="1" applyFill="1" applyBorder="1" applyAlignment="1" applyProtection="1">
      <alignment horizontal="right" vertical="center" indent="1"/>
      <protection locked="0"/>
    </xf>
    <xf numFmtId="38" fontId="1" fillId="2" borderId="138" xfId="1" applyFont="1" applyFill="1" applyBorder="1" applyAlignment="1" applyProtection="1">
      <alignment horizontal="right" vertical="center" indent="1"/>
      <protection locked="0"/>
    </xf>
    <xf numFmtId="38" fontId="0" fillId="0" borderId="33" xfId="1" applyFont="1" applyFill="1" applyBorder="1" applyAlignment="1" applyProtection="1">
      <alignment horizontal="right" vertical="center" indent="1"/>
      <protection locked="0"/>
    </xf>
    <xf numFmtId="38" fontId="0" fillId="0" borderId="139" xfId="1" applyFont="1" applyFill="1" applyBorder="1" applyAlignment="1" applyProtection="1">
      <alignment horizontal="right" vertical="center" indent="1"/>
      <protection locked="0"/>
    </xf>
    <xf numFmtId="0" fontId="10" fillId="0" borderId="0" xfId="0" applyFont="1" applyAlignment="1">
      <alignment horizontal="right" vertical="center" wrapText="1"/>
    </xf>
    <xf numFmtId="0" fontId="10" fillId="0" borderId="18" xfId="0" applyFont="1" applyBorder="1" applyAlignment="1">
      <alignment horizontal="center" vertical="center" wrapText="1"/>
    </xf>
    <xf numFmtId="0" fontId="10" fillId="0" borderId="45" xfId="0" applyFont="1" applyBorder="1" applyAlignment="1">
      <alignment horizontal="center" vertical="center" wrapText="1"/>
    </xf>
    <xf numFmtId="0" fontId="0" fillId="2" borderId="128" xfId="0" applyFont="1" applyFill="1" applyBorder="1" applyAlignment="1">
      <alignment horizontal="left" vertical="center" wrapText="1" indent="1"/>
    </xf>
    <xf numFmtId="0" fontId="0" fillId="2" borderId="129" xfId="0" applyFont="1" applyFill="1" applyBorder="1" applyAlignment="1">
      <alignment horizontal="left" vertical="center" wrapText="1" indent="1"/>
    </xf>
    <xf numFmtId="0" fontId="0" fillId="2" borderId="151" xfId="0" applyFont="1" applyFill="1" applyBorder="1" applyAlignment="1">
      <alignment horizontal="left" vertical="center" wrapText="1" indent="1"/>
    </xf>
    <xf numFmtId="38" fontId="0" fillId="2" borderId="37" xfId="1" applyFont="1" applyFill="1" applyBorder="1" applyAlignment="1" applyProtection="1">
      <alignment horizontal="right" vertical="center" indent="1"/>
      <protection locked="0"/>
    </xf>
    <xf numFmtId="38" fontId="0" fillId="2" borderId="120" xfId="1" applyFont="1" applyFill="1" applyBorder="1" applyAlignment="1" applyProtection="1">
      <alignment horizontal="right" vertical="center" indent="1"/>
      <protection locked="0"/>
    </xf>
    <xf numFmtId="38" fontId="0" fillId="0" borderId="135" xfId="1" applyFont="1" applyFill="1" applyBorder="1" applyAlignment="1" applyProtection="1">
      <alignment horizontal="right" vertical="center" indent="1"/>
    </xf>
    <xf numFmtId="38" fontId="0" fillId="0" borderId="121" xfId="1" applyFont="1" applyFill="1" applyBorder="1" applyAlignment="1" applyProtection="1">
      <alignment horizontal="right" vertical="center" indent="1"/>
    </xf>
    <xf numFmtId="0" fontId="11" fillId="0" borderId="0" xfId="0" applyFont="1" applyAlignment="1" applyProtection="1">
      <alignment horizontal="center" vertical="center" wrapText="1"/>
    </xf>
    <xf numFmtId="0" fontId="10" fillId="0" borderId="0" xfId="0" applyFont="1" applyAlignment="1" applyProtection="1">
      <alignment horizontal="right" vertical="center" wrapText="1"/>
    </xf>
    <xf numFmtId="0" fontId="0" fillId="2" borderId="128" xfId="0" applyFill="1" applyBorder="1" applyAlignment="1" applyProtection="1">
      <alignment horizontal="left" vertical="center" wrapText="1" indent="1"/>
      <protection locked="0"/>
    </xf>
    <xf numFmtId="0" fontId="0" fillId="2" borderId="129" xfId="0" applyFill="1" applyBorder="1" applyAlignment="1" applyProtection="1">
      <alignment horizontal="left" vertical="center" wrapText="1" indent="1"/>
      <protection locked="0"/>
    </xf>
    <xf numFmtId="0" fontId="0" fillId="2" borderId="151" xfId="0" applyFill="1" applyBorder="1" applyAlignment="1" applyProtection="1">
      <alignment horizontal="left" vertical="center" wrapText="1" indent="1"/>
      <protection locked="0"/>
    </xf>
    <xf numFmtId="38" fontId="0" fillId="0" borderId="37" xfId="1" applyFont="1" applyFill="1" applyBorder="1" applyAlignment="1" applyProtection="1">
      <alignment horizontal="right" vertical="center" indent="1"/>
      <protection locked="0"/>
    </xf>
    <xf numFmtId="38" fontId="0" fillId="0" borderId="120" xfId="1" applyFont="1" applyFill="1" applyBorder="1" applyAlignment="1" applyProtection="1">
      <alignment horizontal="right" vertical="center" indent="1"/>
      <protection locked="0"/>
    </xf>
    <xf numFmtId="38" fontId="0" fillId="0" borderId="0" xfId="0" applyNumberFormat="1" applyBorder="1" applyAlignment="1" applyProtection="1">
      <alignment horizontal="right" vertical="center" indent="1"/>
    </xf>
    <xf numFmtId="0" fontId="15" fillId="7" borderId="43" xfId="0" applyFont="1" applyFill="1" applyBorder="1" applyAlignment="1" applyProtection="1">
      <alignment horizontal="center" vertical="center" wrapText="1"/>
    </xf>
    <xf numFmtId="0" fontId="15" fillId="7" borderId="50" xfId="0" applyFont="1" applyFill="1" applyBorder="1" applyAlignment="1" applyProtection="1">
      <alignment horizontal="center" vertical="center" wrapText="1"/>
    </xf>
    <xf numFmtId="0" fontId="15" fillId="7" borderId="63" xfId="0" applyFont="1" applyFill="1" applyBorder="1" applyAlignment="1" applyProtection="1">
      <alignment horizontal="center" vertical="center" wrapText="1"/>
    </xf>
    <xf numFmtId="0" fontId="16" fillId="7" borderId="43" xfId="0" applyFont="1" applyFill="1" applyBorder="1" applyAlignment="1" applyProtection="1">
      <alignment horizontal="center" vertical="center" wrapText="1"/>
    </xf>
    <xf numFmtId="0" fontId="8" fillId="7" borderId="44" xfId="0" applyFont="1" applyFill="1" applyBorder="1" applyAlignment="1" applyProtection="1">
      <alignment horizontal="center" vertical="center" wrapText="1"/>
    </xf>
    <xf numFmtId="0" fontId="8" fillId="7" borderId="45" xfId="0" applyFont="1" applyFill="1" applyBorder="1" applyAlignment="1" applyProtection="1">
      <alignment horizontal="center" vertical="center" wrapText="1"/>
    </xf>
    <xf numFmtId="0" fontId="10" fillId="7" borderId="18" xfId="0" applyFont="1" applyFill="1" applyBorder="1" applyAlignment="1" applyProtection="1">
      <alignment horizontal="center" vertical="center" wrapText="1"/>
    </xf>
    <xf numFmtId="0" fontId="10" fillId="7" borderId="44" xfId="0" applyFont="1" applyFill="1" applyBorder="1" applyAlignment="1" applyProtection="1">
      <alignment horizontal="center" vertical="center" wrapText="1"/>
    </xf>
    <xf numFmtId="0" fontId="10" fillId="7" borderId="45" xfId="0" applyFont="1" applyFill="1" applyBorder="1" applyAlignment="1" applyProtection="1">
      <alignment horizontal="center" vertical="center" wrapText="1"/>
    </xf>
    <xf numFmtId="0" fontId="10" fillId="7" borderId="18" xfId="0" applyFont="1" applyFill="1" applyBorder="1" applyAlignment="1" applyProtection="1">
      <alignment horizontal="center" vertical="center"/>
    </xf>
    <xf numFmtId="0" fontId="10" fillId="7" borderId="45" xfId="0" applyFont="1" applyFill="1" applyBorder="1" applyAlignment="1" applyProtection="1">
      <alignment horizontal="center" vertical="center"/>
    </xf>
    <xf numFmtId="0" fontId="15" fillId="7" borderId="51" xfId="0" applyFont="1" applyFill="1" applyBorder="1" applyAlignment="1" applyProtection="1">
      <alignment horizontal="center" vertical="center" wrapText="1"/>
    </xf>
    <xf numFmtId="0" fontId="15" fillId="7" borderId="0" xfId="0" applyFont="1" applyFill="1" applyAlignment="1" applyProtection="1">
      <alignment horizontal="center" vertical="center" wrapText="1"/>
    </xf>
    <xf numFmtId="0" fontId="15" fillId="7" borderId="64" xfId="0" applyFont="1" applyFill="1" applyBorder="1" applyAlignment="1" applyProtection="1">
      <alignment horizontal="center" vertical="center" wrapText="1"/>
    </xf>
    <xf numFmtId="0" fontId="0" fillId="7" borderId="25" xfId="0" applyFill="1" applyBorder="1" applyAlignment="1" applyProtection="1">
      <alignment horizontal="center" vertical="center" wrapText="1"/>
    </xf>
    <xf numFmtId="0" fontId="0" fillId="7" borderId="57" xfId="0" applyFill="1" applyBorder="1" applyAlignment="1" applyProtection="1">
      <alignment horizontal="center" vertical="center" wrapText="1"/>
    </xf>
    <xf numFmtId="0" fontId="0" fillId="7" borderId="66" xfId="0" applyFill="1" applyBorder="1" applyAlignment="1" applyProtection="1">
      <alignment horizontal="center" vertical="center" wrapText="1"/>
    </xf>
    <xf numFmtId="0" fontId="0" fillId="7" borderId="5" xfId="0" applyFill="1" applyBorder="1" applyAlignment="1" applyProtection="1">
      <alignment horizontal="center" vertical="center" wrapText="1"/>
    </xf>
    <xf numFmtId="0" fontId="0" fillId="7" borderId="60" xfId="0" applyFill="1" applyBorder="1" applyAlignment="1" applyProtection="1">
      <alignment horizontal="center" vertical="center" wrapText="1"/>
    </xf>
    <xf numFmtId="0" fontId="0" fillId="7" borderId="67" xfId="0" applyFill="1" applyBorder="1" applyAlignment="1" applyProtection="1">
      <alignment horizontal="center" vertical="center" wrapText="1"/>
    </xf>
    <xf numFmtId="0" fontId="0" fillId="7" borderId="6" xfId="0" applyFill="1" applyBorder="1" applyAlignment="1" applyProtection="1">
      <alignment horizontal="center" vertical="center" wrapText="1"/>
    </xf>
    <xf numFmtId="0" fontId="0" fillId="7" borderId="54" xfId="0" applyFill="1" applyBorder="1" applyAlignment="1" applyProtection="1">
      <alignment horizontal="center" vertical="center" wrapText="1"/>
    </xf>
    <xf numFmtId="0" fontId="0" fillId="7" borderId="68" xfId="0" applyFill="1" applyBorder="1" applyAlignment="1" applyProtection="1">
      <alignment horizontal="center" vertical="center" wrapText="1"/>
    </xf>
    <xf numFmtId="0" fontId="15" fillId="7" borderId="9" xfId="0" applyFont="1" applyFill="1" applyBorder="1" applyAlignment="1" applyProtection="1">
      <alignment horizontal="center" vertical="center" wrapText="1"/>
    </xf>
    <xf numFmtId="0" fontId="15" fillId="7" borderId="30" xfId="0" applyFont="1" applyFill="1" applyBorder="1" applyAlignment="1" applyProtection="1">
      <alignment horizontal="center" vertical="center" wrapText="1"/>
    </xf>
    <xf numFmtId="0" fontId="15" fillId="7" borderId="65" xfId="0" applyFont="1" applyFill="1" applyBorder="1" applyAlignment="1" applyProtection="1">
      <alignment horizontal="center" vertical="center" wrapText="1"/>
    </xf>
    <xf numFmtId="0" fontId="11" fillId="9" borderId="29" xfId="0" applyFont="1" applyFill="1" applyBorder="1" applyAlignment="1" applyProtection="1">
      <alignment horizontal="center" vertical="center"/>
    </xf>
    <xf numFmtId="0" fontId="11" fillId="9" borderId="70" xfId="0" applyFont="1" applyFill="1" applyBorder="1" applyAlignment="1" applyProtection="1">
      <alignment horizontal="center" vertical="center"/>
    </xf>
    <xf numFmtId="0" fontId="10" fillId="0" borderId="174" xfId="0" applyFont="1" applyBorder="1" applyAlignment="1" applyProtection="1">
      <alignment horizontal="center" vertical="center" wrapText="1"/>
    </xf>
    <xf numFmtId="0" fontId="10" fillId="0" borderId="174" xfId="0" applyFont="1" applyBorder="1" applyAlignment="1" applyProtection="1">
      <alignment horizontal="center" vertical="center"/>
    </xf>
    <xf numFmtId="0" fontId="32" fillId="15" borderId="108" xfId="0" applyFont="1" applyFill="1" applyBorder="1" applyAlignment="1" applyProtection="1">
      <alignment horizontal="center" vertical="center" wrapText="1"/>
    </xf>
    <xf numFmtId="0" fontId="10" fillId="8" borderId="18" xfId="0" applyFont="1" applyFill="1" applyBorder="1" applyAlignment="1" applyProtection="1">
      <alignment horizontal="center" vertical="center" wrapText="1"/>
    </xf>
    <xf numFmtId="0" fontId="10" fillId="8" borderId="44" xfId="0" applyFont="1" applyFill="1" applyBorder="1" applyAlignment="1" applyProtection="1">
      <alignment horizontal="center" vertical="center" wrapText="1"/>
    </xf>
    <xf numFmtId="0" fontId="10" fillId="8" borderId="45" xfId="0" applyFont="1" applyFill="1" applyBorder="1" applyAlignment="1" applyProtection="1">
      <alignment horizontal="center" vertical="center" wrapText="1"/>
    </xf>
    <xf numFmtId="0" fontId="10" fillId="9" borderId="18" xfId="0" applyFont="1" applyFill="1" applyBorder="1" applyAlignment="1" applyProtection="1">
      <alignment horizontal="center" vertical="center"/>
    </xf>
    <xf numFmtId="0" fontId="10" fillId="9" borderId="44" xfId="0" applyFont="1" applyFill="1" applyBorder="1" applyAlignment="1" applyProtection="1">
      <alignment horizontal="center" vertical="center"/>
    </xf>
    <xf numFmtId="0" fontId="10" fillId="9" borderId="45" xfId="0" applyFont="1" applyFill="1" applyBorder="1" applyAlignment="1" applyProtection="1">
      <alignment horizontal="center" vertical="center"/>
    </xf>
    <xf numFmtId="0" fontId="10" fillId="10" borderId="44" xfId="0" applyFont="1" applyFill="1" applyBorder="1" applyAlignment="1" applyProtection="1">
      <alignment horizontal="center" vertical="center"/>
    </xf>
    <xf numFmtId="0" fontId="10" fillId="10" borderId="45" xfId="0" applyFont="1" applyFill="1" applyBorder="1" applyAlignment="1" applyProtection="1">
      <alignment horizontal="center" vertical="center"/>
    </xf>
    <xf numFmtId="0" fontId="10" fillId="11" borderId="18" xfId="0" applyFont="1" applyFill="1" applyBorder="1" applyAlignment="1" applyProtection="1">
      <alignment horizontal="center" vertical="center"/>
    </xf>
    <xf numFmtId="0" fontId="10" fillId="11" borderId="44" xfId="0" applyFont="1" applyFill="1" applyBorder="1" applyAlignment="1" applyProtection="1">
      <alignment horizontal="center" vertical="center"/>
    </xf>
    <xf numFmtId="0" fontId="10" fillId="11" borderId="45" xfId="0" applyFont="1" applyFill="1" applyBorder="1" applyAlignment="1" applyProtection="1">
      <alignment horizontal="center" vertical="center"/>
    </xf>
    <xf numFmtId="0" fontId="10" fillId="0" borderId="46" xfId="0" applyFont="1" applyBorder="1" applyAlignment="1" applyProtection="1">
      <alignment horizontal="center" vertical="center" wrapText="1"/>
    </xf>
    <xf numFmtId="0" fontId="10" fillId="0" borderId="47" xfId="0" applyFont="1" applyBorder="1" applyAlignment="1" applyProtection="1">
      <alignment horizontal="center" vertical="center" wrapText="1"/>
    </xf>
    <xf numFmtId="0" fontId="10" fillId="0" borderId="49" xfId="0" applyFont="1" applyBorder="1" applyAlignment="1" applyProtection="1">
      <alignment horizontal="center" vertical="center" wrapText="1"/>
    </xf>
    <xf numFmtId="0" fontId="10" fillId="10" borderId="46" xfId="0" applyFont="1" applyFill="1" applyBorder="1" applyAlignment="1" applyProtection="1">
      <alignment horizontal="center" vertical="center" wrapText="1"/>
    </xf>
    <xf numFmtId="0" fontId="10" fillId="10" borderId="47" xfId="0" applyFont="1" applyFill="1" applyBorder="1" applyAlignment="1" applyProtection="1">
      <alignment horizontal="center" vertical="center" wrapText="1"/>
    </xf>
    <xf numFmtId="0" fontId="10" fillId="10" borderId="48" xfId="0" applyFont="1" applyFill="1" applyBorder="1" applyAlignment="1" applyProtection="1">
      <alignment horizontal="center" vertical="center" wrapText="1"/>
    </xf>
    <xf numFmtId="0" fontId="10" fillId="8" borderId="46" xfId="0" applyFont="1" applyFill="1" applyBorder="1" applyAlignment="1" applyProtection="1">
      <alignment horizontal="center" vertical="center" wrapText="1"/>
    </xf>
    <xf numFmtId="0" fontId="10" fillId="8" borderId="47" xfId="0" applyFont="1" applyFill="1" applyBorder="1" applyAlignment="1" applyProtection="1">
      <alignment horizontal="center" vertical="center"/>
    </xf>
    <xf numFmtId="0" fontId="10" fillId="8" borderId="48" xfId="0" applyFont="1" applyFill="1" applyBorder="1" applyAlignment="1" applyProtection="1">
      <alignment horizontal="center" vertical="center"/>
    </xf>
    <xf numFmtId="0" fontId="0" fillId="0" borderId="29" xfId="0" applyBorder="1" applyAlignment="1" applyProtection="1">
      <alignment horizontal="center" vertical="center" wrapText="1"/>
    </xf>
    <xf numFmtId="0" fontId="0" fillId="0" borderId="70" xfId="0" applyBorder="1" applyAlignment="1" applyProtection="1">
      <alignment horizontal="center" vertical="center" wrapText="1"/>
    </xf>
    <xf numFmtId="0" fontId="11" fillId="9" borderId="51" xfId="0" applyFont="1" applyFill="1" applyBorder="1" applyAlignment="1" applyProtection="1">
      <alignment horizontal="center" vertical="center" wrapText="1"/>
    </xf>
    <xf numFmtId="0" fontId="11" fillId="9" borderId="64" xfId="0" applyFont="1" applyFill="1" applyBorder="1" applyAlignment="1" applyProtection="1">
      <alignment horizontal="center" vertical="center" wrapText="1"/>
    </xf>
    <xf numFmtId="0" fontId="11" fillId="9" borderId="9" xfId="0" applyFont="1" applyFill="1" applyBorder="1" applyAlignment="1" applyProtection="1">
      <alignment horizontal="center" vertical="center" wrapText="1"/>
    </xf>
    <xf numFmtId="0" fontId="11" fillId="9" borderId="65" xfId="0" applyFont="1" applyFill="1" applyBorder="1" applyAlignment="1" applyProtection="1">
      <alignment horizontal="center" vertical="center" wrapText="1"/>
    </xf>
    <xf numFmtId="0" fontId="0" fillId="8" borderId="29" xfId="0" applyFill="1" applyBorder="1" applyAlignment="1" applyProtection="1">
      <alignment horizontal="center" vertical="center" wrapText="1"/>
    </xf>
    <xf numFmtId="0" fontId="0" fillId="8" borderId="70" xfId="0" applyFill="1" applyBorder="1" applyAlignment="1" applyProtection="1">
      <alignment horizontal="center" vertical="center" wrapText="1"/>
    </xf>
    <xf numFmtId="0" fontId="0" fillId="8" borderId="61" xfId="0" applyFill="1" applyBorder="1" applyAlignment="1" applyProtection="1">
      <alignment horizontal="center" vertical="center"/>
    </xf>
    <xf numFmtId="0" fontId="0" fillId="8" borderId="52" xfId="0" applyFill="1" applyBorder="1" applyAlignment="1" applyProtection="1">
      <alignment horizontal="center" vertical="center"/>
    </xf>
    <xf numFmtId="0" fontId="11" fillId="0" borderId="52" xfId="0" applyFont="1" applyBorder="1" applyAlignment="1" applyProtection="1">
      <alignment horizontal="center" vertical="center" wrapText="1"/>
    </xf>
    <xf numFmtId="0" fontId="0" fillId="10" borderId="4" xfId="0" applyFill="1" applyBorder="1" applyAlignment="1" applyProtection="1">
      <alignment horizontal="center" vertical="center" wrapText="1"/>
    </xf>
    <xf numFmtId="0" fontId="0" fillId="10" borderId="29" xfId="0" applyFill="1" applyBorder="1" applyAlignment="1" applyProtection="1">
      <alignment horizontal="center" vertical="center" wrapText="1"/>
    </xf>
    <xf numFmtId="0" fontId="0" fillId="10" borderId="70" xfId="0" applyFill="1" applyBorder="1" applyAlignment="1" applyProtection="1">
      <alignment horizontal="center" vertical="center" wrapText="1"/>
    </xf>
    <xf numFmtId="0" fontId="0" fillId="10" borderId="5" xfId="0" applyFill="1" applyBorder="1" applyAlignment="1" applyProtection="1">
      <alignment horizontal="center" vertical="center" wrapText="1"/>
    </xf>
    <xf numFmtId="0" fontId="0" fillId="10" borderId="60" xfId="0" applyFill="1" applyBorder="1" applyAlignment="1" applyProtection="1">
      <alignment horizontal="center" vertical="center" wrapText="1"/>
    </xf>
    <xf numFmtId="0" fontId="0" fillId="10" borderId="67" xfId="0" applyFill="1" applyBorder="1" applyAlignment="1" applyProtection="1">
      <alignment horizontal="center" vertical="center" wrapText="1"/>
    </xf>
    <xf numFmtId="0" fontId="0" fillId="10" borderId="9" xfId="0" applyFill="1" applyBorder="1" applyAlignment="1" applyProtection="1">
      <alignment horizontal="center" vertical="center" wrapText="1"/>
    </xf>
    <xf numFmtId="0" fontId="0" fillId="10" borderId="30" xfId="0" applyFill="1" applyBorder="1" applyAlignment="1" applyProtection="1">
      <alignment horizontal="center" vertical="center" wrapText="1"/>
    </xf>
    <xf numFmtId="0" fontId="0" fillId="10" borderId="65" xfId="0" applyFill="1" applyBorder="1" applyAlignment="1" applyProtection="1">
      <alignment horizontal="center" vertical="center" wrapText="1"/>
    </xf>
    <xf numFmtId="0" fontId="13" fillId="8" borderId="5" xfId="0" applyFont="1" applyFill="1" applyBorder="1" applyAlignment="1" applyProtection="1">
      <alignment horizontal="center" vertical="center" wrapText="1"/>
    </xf>
    <xf numFmtId="0" fontId="13" fillId="8" borderId="60" xfId="0" applyFont="1" applyFill="1" applyBorder="1" applyAlignment="1" applyProtection="1">
      <alignment horizontal="center" vertical="center" wrapText="1"/>
    </xf>
    <xf numFmtId="0" fontId="13" fillId="8" borderId="67" xfId="0" applyFont="1" applyFill="1" applyBorder="1" applyAlignment="1" applyProtection="1">
      <alignment horizontal="center" vertical="center" wrapText="1"/>
    </xf>
    <xf numFmtId="0" fontId="13" fillId="8" borderId="9" xfId="0" applyFont="1" applyFill="1" applyBorder="1" applyAlignment="1" applyProtection="1">
      <alignment horizontal="center" vertical="center" wrapText="1"/>
    </xf>
    <xf numFmtId="0" fontId="13" fillId="8" borderId="30" xfId="0" applyFont="1" applyFill="1" applyBorder="1" applyAlignment="1" applyProtection="1">
      <alignment horizontal="center" vertical="center" wrapText="1"/>
    </xf>
    <xf numFmtId="0" fontId="13" fillId="8" borderId="65" xfId="0" applyFont="1" applyFill="1" applyBorder="1" applyAlignment="1" applyProtection="1">
      <alignment horizontal="center" vertical="center" wrapText="1"/>
    </xf>
    <xf numFmtId="0" fontId="10" fillId="0" borderId="47" xfId="0" applyFont="1" applyBorder="1" applyAlignment="1" applyProtection="1">
      <alignment horizontal="center" vertical="center"/>
    </xf>
    <xf numFmtId="0" fontId="10" fillId="0" borderId="18" xfId="0" applyFont="1" applyBorder="1" applyAlignment="1" applyProtection="1">
      <alignment horizontal="center" vertical="center" wrapText="1"/>
    </xf>
    <xf numFmtId="0" fontId="10" fillId="0" borderId="45" xfId="0" applyFont="1" applyBorder="1" applyAlignment="1" applyProtection="1">
      <alignment horizontal="center" vertical="center" wrapText="1"/>
    </xf>
    <xf numFmtId="0" fontId="0" fillId="8" borderId="20" xfId="0" applyFill="1" applyBorder="1" applyAlignment="1" applyProtection="1">
      <alignment horizontal="center" vertical="center" wrapText="1"/>
    </xf>
    <xf numFmtId="0" fontId="0" fillId="8" borderId="58" xfId="0" applyFill="1" applyBorder="1" applyAlignment="1" applyProtection="1">
      <alignment horizontal="center" vertical="center" wrapText="1"/>
    </xf>
    <xf numFmtId="0" fontId="11" fillId="9" borderId="17" xfId="0" applyFont="1" applyFill="1" applyBorder="1" applyAlignment="1" applyProtection="1">
      <alignment horizontal="center" vertical="center" wrapText="1"/>
    </xf>
    <xf numFmtId="0" fontId="11" fillId="9" borderId="69" xfId="0" applyFont="1" applyFill="1" applyBorder="1" applyAlignment="1" applyProtection="1">
      <alignment horizontal="center" vertical="center" wrapText="1"/>
    </xf>
    <xf numFmtId="0" fontId="11" fillId="8" borderId="9" xfId="0" applyFont="1" applyFill="1" applyBorder="1" applyAlignment="1" applyProtection="1">
      <alignment horizontal="center" vertical="center" wrapText="1"/>
    </xf>
    <xf numFmtId="0" fontId="11" fillId="8" borderId="30" xfId="0" applyFont="1" applyFill="1" applyBorder="1" applyAlignment="1" applyProtection="1">
      <alignment horizontal="center" vertical="center" wrapText="1"/>
    </xf>
    <xf numFmtId="0" fontId="11" fillId="9" borderId="52" xfId="0" applyFont="1" applyFill="1" applyBorder="1" applyAlignment="1" applyProtection="1">
      <alignment horizontal="center" vertical="center" wrapText="1"/>
    </xf>
    <xf numFmtId="0" fontId="11" fillId="10" borderId="0" xfId="0" applyFont="1" applyFill="1" applyAlignment="1" applyProtection="1">
      <alignment horizontal="left" vertical="center" indent="1"/>
    </xf>
    <xf numFmtId="0" fontId="11" fillId="10" borderId="54" xfId="0" applyFont="1" applyFill="1" applyBorder="1" applyAlignment="1" applyProtection="1">
      <alignment horizontal="left" vertical="center" indent="1"/>
    </xf>
    <xf numFmtId="0" fontId="11" fillId="0" borderId="55" xfId="0" applyFont="1" applyBorder="1" applyAlignment="1" applyProtection="1">
      <alignment horizontal="center" vertical="center" wrapText="1"/>
    </xf>
    <xf numFmtId="0" fontId="11" fillId="7" borderId="8" xfId="0" applyFont="1" applyFill="1" applyBorder="1" applyAlignment="1" applyProtection="1">
      <alignment horizontal="center" vertical="center" wrapText="1"/>
    </xf>
    <xf numFmtId="0" fontId="11" fillId="7" borderId="17" xfId="0" applyFont="1" applyFill="1" applyBorder="1" applyAlignment="1" applyProtection="1">
      <alignment horizontal="center" vertical="center" wrapText="1"/>
    </xf>
    <xf numFmtId="0" fontId="11" fillId="7" borderId="69" xfId="0" applyFont="1" applyFill="1" applyBorder="1" applyAlignment="1" applyProtection="1">
      <alignment horizontal="center" vertical="center" wrapText="1"/>
    </xf>
    <xf numFmtId="0" fontId="11" fillId="8" borderId="21" xfId="0" applyFont="1" applyFill="1" applyBorder="1" applyAlignment="1" applyProtection="1">
      <alignment horizontal="center" vertical="center" wrapText="1"/>
    </xf>
    <xf numFmtId="0" fontId="11" fillId="8" borderId="4" xfId="0" applyFont="1" applyFill="1" applyBorder="1" applyAlignment="1" applyProtection="1">
      <alignment horizontal="center" vertical="center" wrapText="1"/>
    </xf>
    <xf numFmtId="0" fontId="11" fillId="8" borderId="10" xfId="0" applyFont="1" applyFill="1" applyBorder="1" applyAlignment="1" applyProtection="1">
      <alignment horizontal="center" vertical="center" wrapText="1"/>
    </xf>
    <xf numFmtId="0" fontId="11" fillId="8" borderId="5" xfId="0" applyFont="1" applyFill="1" applyBorder="1" applyAlignment="1" applyProtection="1">
      <alignment horizontal="center" vertical="center" wrapText="1"/>
    </xf>
    <xf numFmtId="0" fontId="11" fillId="8" borderId="51" xfId="0" applyFont="1" applyFill="1" applyBorder="1" applyAlignment="1" applyProtection="1">
      <alignment horizontal="center" vertical="center" wrapText="1"/>
    </xf>
    <xf numFmtId="0" fontId="11" fillId="8" borderId="0" xfId="0" applyFont="1" applyFill="1" applyAlignment="1" applyProtection="1">
      <alignment horizontal="center" vertical="center" wrapText="1"/>
    </xf>
    <xf numFmtId="0" fontId="24" fillId="15" borderId="108" xfId="0" applyFont="1" applyFill="1" applyBorder="1" applyAlignment="1" applyProtection="1">
      <alignment horizontal="center" vertical="center"/>
    </xf>
  </cellXfs>
  <cellStyles count="2">
    <cellStyle name="桁区切り" xfId="1" builtinId="6"/>
    <cellStyle name="標準" xfId="0" builtinId="0"/>
  </cellStyles>
  <dxfs count="24">
    <dxf>
      <fill>
        <patternFill>
          <bgColor theme="9" tint="0.59996337778862885"/>
        </patternFill>
      </fill>
    </dxf>
    <dxf>
      <fill>
        <patternFill>
          <bgColor theme="4" tint="0.59996337778862885"/>
        </patternFill>
      </fill>
    </dxf>
    <dxf>
      <fill>
        <patternFill>
          <bgColor theme="0" tint="-0.499984740745262"/>
        </patternFill>
      </fill>
    </dxf>
    <dxf>
      <font>
        <color theme="0"/>
      </font>
      <fill>
        <patternFill patternType="darkGrid">
          <bgColor theme="1" tint="0.34998626667073579"/>
        </patternFill>
      </fill>
    </dxf>
    <dxf>
      <fill>
        <patternFill>
          <bgColor theme="9" tint="0.59996337778862885"/>
        </patternFill>
      </fill>
    </dxf>
    <dxf>
      <fill>
        <patternFill>
          <bgColor theme="4" tint="0.59996337778862885"/>
        </patternFill>
      </fill>
    </dxf>
    <dxf>
      <fill>
        <patternFill>
          <bgColor theme="0" tint="-0.499984740745262"/>
        </patternFill>
      </fill>
    </dxf>
    <dxf>
      <font>
        <color theme="0"/>
      </font>
      <fill>
        <patternFill patternType="darkGrid">
          <bgColor theme="1" tint="0.34998626667073579"/>
        </patternFill>
      </fill>
    </dxf>
    <dxf>
      <fill>
        <patternFill>
          <bgColor theme="9" tint="0.59996337778862885"/>
        </patternFill>
      </fill>
    </dxf>
    <dxf>
      <fill>
        <patternFill>
          <bgColor theme="4" tint="0.59996337778862885"/>
        </patternFill>
      </fill>
    </dxf>
    <dxf>
      <fill>
        <patternFill>
          <bgColor theme="0" tint="-0.499984740745262"/>
        </patternFill>
      </fill>
    </dxf>
    <dxf>
      <font>
        <color theme="0"/>
      </font>
      <fill>
        <patternFill patternType="darkGrid">
          <bgColor theme="1" tint="0.34998626667073579"/>
        </patternFill>
      </fill>
    </dxf>
    <dxf>
      <font>
        <color rgb="FFFF0000"/>
      </font>
      <fill>
        <patternFill>
          <fgColor auto="1"/>
          <bgColor rgb="FFFFFF00"/>
        </patternFill>
      </fill>
    </dxf>
    <dxf>
      <fill>
        <patternFill>
          <bgColor rgb="FFFFAAAA"/>
        </patternFill>
      </fill>
    </dxf>
    <dxf>
      <fill>
        <patternFill>
          <bgColor rgb="FFFFAAAA"/>
        </patternFill>
      </fill>
    </dxf>
    <dxf>
      <font>
        <color auto="1"/>
      </font>
      <fill>
        <patternFill>
          <bgColor rgb="FFFFAAAA"/>
        </patternFill>
      </fill>
    </dxf>
    <dxf>
      <fill>
        <patternFill>
          <bgColor theme="9" tint="0.59996337778862885"/>
        </patternFill>
      </fill>
    </dxf>
    <dxf>
      <fill>
        <patternFill>
          <bgColor theme="4" tint="0.59996337778862885"/>
        </patternFill>
      </fill>
    </dxf>
    <dxf>
      <fill>
        <patternFill>
          <bgColor theme="0" tint="-0.499984740745262"/>
        </patternFill>
      </fill>
    </dxf>
    <dxf>
      <font>
        <color theme="0"/>
      </font>
      <fill>
        <patternFill patternType="darkGrid">
          <bgColor theme="1" tint="0.34998626667073579"/>
        </patternFill>
      </fill>
    </dxf>
    <dxf>
      <font>
        <color rgb="FFFF0000"/>
      </font>
      <fill>
        <patternFill>
          <fgColor auto="1"/>
          <bgColor rgb="FFFFFF00"/>
        </patternFill>
      </fill>
    </dxf>
    <dxf>
      <fill>
        <patternFill>
          <bgColor rgb="FFFFAAAA"/>
        </patternFill>
      </fill>
    </dxf>
    <dxf>
      <fill>
        <patternFill>
          <bgColor rgb="FFFFAAAA"/>
        </patternFill>
      </fill>
    </dxf>
    <dxf>
      <font>
        <color auto="1"/>
      </font>
      <fill>
        <patternFill>
          <bgColor rgb="FFFFAAAA"/>
        </patternFill>
      </fill>
    </dxf>
  </dxfs>
  <tableStyles count="0" defaultTableStyle="TableStyleMedium2" defaultPivotStyle="PivotStyleLight16"/>
  <colors>
    <mruColors>
      <color rgb="FF0066FF"/>
      <color rgb="FFCCECFF"/>
      <color rgb="FFFF0066"/>
      <color rgb="FF33CCCC"/>
      <color rgb="FF9966FF"/>
      <color rgb="FFCCCCFF"/>
      <color rgb="FFA2EAE8"/>
      <color rgb="FFFFCCCC"/>
      <color rgb="FFFFFFCC"/>
      <color rgb="FFFFAA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162044</xdr:colOff>
      <xdr:row>14</xdr:row>
      <xdr:rowOff>143528</xdr:rowOff>
    </xdr:from>
    <xdr:to>
      <xdr:col>28</xdr:col>
      <xdr:colOff>434186</xdr:colOff>
      <xdr:row>17</xdr:row>
      <xdr:rowOff>65240</xdr:rowOff>
    </xdr:to>
    <xdr:sp macro="" textlink="">
      <xdr:nvSpPr>
        <xdr:cNvPr id="2" name="正方形/長方形 1">
          <a:extLst>
            <a:ext uri="{FF2B5EF4-FFF2-40B4-BE49-F238E27FC236}">
              <a16:creationId xmlns:a16="http://schemas.microsoft.com/office/drawing/2014/main" id="{F92BFCC3-DD1F-4CD3-93EF-7D2F6947DF42}"/>
            </a:ext>
          </a:extLst>
        </xdr:cNvPr>
        <xdr:cNvSpPr/>
      </xdr:nvSpPr>
      <xdr:spPr>
        <a:xfrm flipH="1">
          <a:off x="34008414" y="8128870"/>
          <a:ext cx="2203238" cy="1644041"/>
        </a:xfrm>
        <a:prstGeom prst="rect">
          <a:avLst/>
        </a:prstGeom>
        <a:solidFill>
          <a:srgbClr val="A2EAE8"/>
        </a:solidFill>
        <a:ln w="5080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solidFill>
              <a:latin typeface="メイリオ" panose="020B0604030504040204" pitchFamily="50" charset="-128"/>
              <a:ea typeface="メイリオ" panose="020B0604030504040204" pitchFamily="50" charset="-128"/>
            </a:rPr>
            <a:t>プルダウンより、請求予定額または実績額を選択。この例では第</a:t>
          </a:r>
          <a:r>
            <a:rPr kumimoji="1" lang="en-US" altLang="ja-JP" sz="1100">
              <a:solidFill>
                <a:schemeClr val="tx2"/>
              </a:solidFill>
              <a:latin typeface="メイリオ" panose="020B0604030504040204" pitchFamily="50" charset="-128"/>
              <a:ea typeface="メイリオ" panose="020B0604030504040204" pitchFamily="50" charset="-128"/>
            </a:rPr>
            <a:t>1</a:t>
          </a:r>
          <a:r>
            <a:rPr kumimoji="1" lang="ja-JP" altLang="en-US" sz="1100">
              <a:solidFill>
                <a:schemeClr val="tx2"/>
              </a:solidFill>
              <a:latin typeface="メイリオ" panose="020B0604030504040204" pitchFamily="50" charset="-128"/>
              <a:ea typeface="メイリオ" panose="020B0604030504040204" pitchFamily="50" charset="-128"/>
            </a:rPr>
            <a:t>・四半期分は確定するため、「実績額」を選択。各月も「実績額」に自動で切替わります。</a:t>
          </a:r>
          <a:endParaRPr kumimoji="1" lang="en-US" altLang="ja-JP" sz="1100">
            <a:solidFill>
              <a:schemeClr val="tx2"/>
            </a:solidFill>
            <a:latin typeface="メイリオ" panose="020B0604030504040204" pitchFamily="50" charset="-128"/>
            <a:ea typeface="メイリオ" panose="020B0604030504040204" pitchFamily="50" charset="-128"/>
          </a:endParaRPr>
        </a:p>
      </xdr:txBody>
    </xdr:sp>
    <xdr:clientData/>
  </xdr:twoCellAnchor>
  <xdr:twoCellAnchor>
    <xdr:from>
      <xdr:col>28</xdr:col>
      <xdr:colOff>434186</xdr:colOff>
      <xdr:row>15</xdr:row>
      <xdr:rowOff>339247</xdr:rowOff>
    </xdr:from>
    <xdr:to>
      <xdr:col>29</xdr:col>
      <xdr:colOff>234863</xdr:colOff>
      <xdr:row>17</xdr:row>
      <xdr:rowOff>91336</xdr:rowOff>
    </xdr:to>
    <xdr:cxnSp macro="">
      <xdr:nvCxnSpPr>
        <xdr:cNvPr id="3" name="直線矢印コネクタ 2">
          <a:extLst>
            <a:ext uri="{FF2B5EF4-FFF2-40B4-BE49-F238E27FC236}">
              <a16:creationId xmlns:a16="http://schemas.microsoft.com/office/drawing/2014/main" id="{49E04C90-EE18-460C-B2B5-B2E506762088}"/>
            </a:ext>
          </a:extLst>
        </xdr:cNvPr>
        <xdr:cNvCxnSpPr>
          <a:stCxn id="2" idx="1"/>
        </xdr:cNvCxnSpPr>
      </xdr:nvCxnSpPr>
      <xdr:spPr>
        <a:xfrm>
          <a:off x="36211652" y="8950891"/>
          <a:ext cx="766225" cy="848116"/>
        </a:xfrm>
        <a:prstGeom prst="straightConnector1">
          <a:avLst/>
        </a:prstGeom>
        <a:ln w="38100">
          <a:solidFill>
            <a:srgbClr val="33CC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784703</xdr:colOff>
      <xdr:row>11</xdr:row>
      <xdr:rowOff>0</xdr:rowOff>
    </xdr:from>
    <xdr:to>
      <xdr:col>45</xdr:col>
      <xdr:colOff>784703</xdr:colOff>
      <xdr:row>15</xdr:row>
      <xdr:rowOff>857250</xdr:rowOff>
    </xdr:to>
    <xdr:cxnSp macro="">
      <xdr:nvCxnSpPr>
        <xdr:cNvPr id="7" name="直線矢印コネクタ 6">
          <a:extLst>
            <a:ext uri="{FF2B5EF4-FFF2-40B4-BE49-F238E27FC236}">
              <a16:creationId xmlns:a16="http://schemas.microsoft.com/office/drawing/2014/main" id="{7F0A9DB3-F8FF-4232-841E-0BFC0DF7C3B8}"/>
            </a:ext>
          </a:extLst>
        </xdr:cNvPr>
        <xdr:cNvCxnSpPr/>
      </xdr:nvCxnSpPr>
      <xdr:spPr>
        <a:xfrm>
          <a:off x="54162803" y="5867400"/>
          <a:ext cx="0" cy="3714750"/>
        </a:xfrm>
        <a:prstGeom prst="straightConnector1">
          <a:avLst/>
        </a:prstGeom>
        <a:ln w="38100">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620747</xdr:colOff>
      <xdr:row>36</xdr:row>
      <xdr:rowOff>304800</xdr:rowOff>
    </xdr:from>
    <xdr:ext cx="2221246" cy="564514"/>
    <xdr:sp macro="" textlink="">
      <xdr:nvSpPr>
        <xdr:cNvPr id="8" name="正方形/長方形 7">
          <a:extLst>
            <a:ext uri="{FF2B5EF4-FFF2-40B4-BE49-F238E27FC236}">
              <a16:creationId xmlns:a16="http://schemas.microsoft.com/office/drawing/2014/main" id="{A5B3FA89-B2D0-49FE-98EC-176E93A80F06}"/>
            </a:ext>
          </a:extLst>
        </xdr:cNvPr>
        <xdr:cNvSpPr/>
      </xdr:nvSpPr>
      <xdr:spPr>
        <a:xfrm flipH="1">
          <a:off x="38720747" y="17487900"/>
          <a:ext cx="2221246" cy="564514"/>
        </a:xfrm>
        <a:prstGeom prst="rect">
          <a:avLst/>
        </a:prstGeom>
        <a:solidFill>
          <a:srgbClr val="A2EAE8"/>
        </a:solidFill>
        <a:ln w="5080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a:solidFill>
                <a:sysClr val="windowText" lastClr="000000"/>
              </a:solidFill>
            </a:rPr>
            <a:t>請求予定額の時は、この金額を上部の表に転記すること。</a:t>
          </a:r>
        </a:p>
      </xdr:txBody>
    </xdr:sp>
    <xdr:clientData/>
  </xdr:oneCellAnchor>
  <xdr:twoCellAnchor>
    <xdr:from>
      <xdr:col>31</xdr:col>
      <xdr:colOff>759820</xdr:colOff>
      <xdr:row>38</xdr:row>
      <xdr:rowOff>145414</xdr:rowOff>
    </xdr:from>
    <xdr:to>
      <xdr:col>33</xdr:col>
      <xdr:colOff>389426</xdr:colOff>
      <xdr:row>41</xdr:row>
      <xdr:rowOff>53049</xdr:rowOff>
    </xdr:to>
    <xdr:cxnSp macro="">
      <xdr:nvCxnSpPr>
        <xdr:cNvPr id="9" name="直線矢印コネクタ 8">
          <a:extLst>
            <a:ext uri="{FF2B5EF4-FFF2-40B4-BE49-F238E27FC236}">
              <a16:creationId xmlns:a16="http://schemas.microsoft.com/office/drawing/2014/main" id="{023CF567-54F3-404B-B41E-30D843AFF639}"/>
            </a:ext>
          </a:extLst>
        </xdr:cNvPr>
        <xdr:cNvCxnSpPr>
          <a:stCxn id="8" idx="2"/>
        </xdr:cNvCxnSpPr>
      </xdr:nvCxnSpPr>
      <xdr:spPr>
        <a:xfrm>
          <a:off x="39831370" y="18052414"/>
          <a:ext cx="1572706" cy="993485"/>
        </a:xfrm>
        <a:prstGeom prst="straightConnector1">
          <a:avLst/>
        </a:prstGeom>
        <a:ln w="38100">
          <a:solidFill>
            <a:srgbClr val="33CC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586114</xdr:colOff>
      <xdr:row>15</xdr:row>
      <xdr:rowOff>0</xdr:rowOff>
    </xdr:from>
    <xdr:to>
      <xdr:col>47</xdr:col>
      <xdr:colOff>586114</xdr:colOff>
      <xdr:row>15</xdr:row>
      <xdr:rowOff>800100</xdr:rowOff>
    </xdr:to>
    <xdr:cxnSp macro="">
      <xdr:nvCxnSpPr>
        <xdr:cNvPr id="14" name="直線矢印コネクタ 13">
          <a:extLst>
            <a:ext uri="{FF2B5EF4-FFF2-40B4-BE49-F238E27FC236}">
              <a16:creationId xmlns:a16="http://schemas.microsoft.com/office/drawing/2014/main" id="{104A1E03-D75C-4C97-8F5C-B1F9B9EF7970}"/>
            </a:ext>
          </a:extLst>
        </xdr:cNvPr>
        <xdr:cNvCxnSpPr/>
      </xdr:nvCxnSpPr>
      <xdr:spPr>
        <a:xfrm>
          <a:off x="56154964" y="8724900"/>
          <a:ext cx="0" cy="800100"/>
        </a:xfrm>
        <a:prstGeom prst="straightConnector1">
          <a:avLst/>
        </a:prstGeom>
        <a:ln w="38100">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802447</xdr:colOff>
      <xdr:row>10</xdr:row>
      <xdr:rowOff>163100</xdr:rowOff>
    </xdr:from>
    <xdr:to>
      <xdr:col>4</xdr:col>
      <xdr:colOff>2205101</xdr:colOff>
      <xdr:row>10</xdr:row>
      <xdr:rowOff>561063</xdr:rowOff>
    </xdr:to>
    <xdr:sp macro="" textlink="">
      <xdr:nvSpPr>
        <xdr:cNvPr id="15" name="矢印: 上向き折線 14">
          <a:extLst>
            <a:ext uri="{FF2B5EF4-FFF2-40B4-BE49-F238E27FC236}">
              <a16:creationId xmlns:a16="http://schemas.microsoft.com/office/drawing/2014/main" id="{A958DF95-0D82-4591-8BF5-AF21F60D98BB}"/>
            </a:ext>
          </a:extLst>
        </xdr:cNvPr>
        <xdr:cNvSpPr/>
      </xdr:nvSpPr>
      <xdr:spPr>
        <a:xfrm rot="5400000">
          <a:off x="5714867" y="4747105"/>
          <a:ext cx="397963" cy="1402654"/>
        </a:xfrm>
        <a:prstGeom prst="bentUpArrow">
          <a:avLst>
            <a:gd name="adj1" fmla="val 21721"/>
            <a:gd name="adj2" fmla="val 25000"/>
            <a:gd name="adj3" fmla="val 25000"/>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275850</xdr:colOff>
      <xdr:row>5</xdr:row>
      <xdr:rowOff>179142</xdr:rowOff>
    </xdr:from>
    <xdr:to>
      <xdr:col>4</xdr:col>
      <xdr:colOff>1602442</xdr:colOff>
      <xdr:row>6</xdr:row>
      <xdr:rowOff>616324</xdr:rowOff>
    </xdr:to>
    <xdr:sp macro="" textlink="">
      <xdr:nvSpPr>
        <xdr:cNvPr id="16" name="吹き出し: 線 15">
          <a:extLst>
            <a:ext uri="{FF2B5EF4-FFF2-40B4-BE49-F238E27FC236}">
              <a16:creationId xmlns:a16="http://schemas.microsoft.com/office/drawing/2014/main" id="{DAA36E2D-C016-4D83-BE06-E520A5250AED}"/>
            </a:ext>
          </a:extLst>
        </xdr:cNvPr>
        <xdr:cNvSpPr/>
      </xdr:nvSpPr>
      <xdr:spPr>
        <a:xfrm>
          <a:off x="3099732" y="2084142"/>
          <a:ext cx="2906622" cy="683711"/>
        </a:xfrm>
        <a:prstGeom prst="borderCallout1">
          <a:avLst>
            <a:gd name="adj1" fmla="val 101596"/>
            <a:gd name="adj2" fmla="val 61424"/>
            <a:gd name="adj3" fmla="val 140283"/>
            <a:gd name="adj4" fmla="val 61581"/>
          </a:avLst>
        </a:prstGeom>
        <a:solidFill>
          <a:srgbClr val="A2EAE8"/>
        </a:solidFill>
        <a:ln w="38100">
          <a:solidFill>
            <a:srgbClr val="33CCCC"/>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2"/>
              </a:solidFill>
              <a:latin typeface="Meiryo UI" panose="020B0604030504040204" pitchFamily="50" charset="-128"/>
              <a:ea typeface="Meiryo UI" panose="020B0604030504040204" pitchFamily="50" charset="-128"/>
            </a:rPr>
            <a:t>機関名が判別できれば、必ずしも正式名でなくとも構いません。</a:t>
          </a:r>
        </a:p>
      </xdr:txBody>
    </xdr:sp>
    <xdr:clientData/>
  </xdr:twoCellAnchor>
  <xdr:twoCellAnchor>
    <xdr:from>
      <xdr:col>18</xdr:col>
      <xdr:colOff>195718</xdr:colOff>
      <xdr:row>47</xdr:row>
      <xdr:rowOff>26095</xdr:rowOff>
    </xdr:from>
    <xdr:to>
      <xdr:col>28</xdr:col>
      <xdr:colOff>64457</xdr:colOff>
      <xdr:row>57</xdr:row>
      <xdr:rowOff>56030</xdr:rowOff>
    </xdr:to>
    <xdr:sp macro="" textlink="">
      <xdr:nvSpPr>
        <xdr:cNvPr id="17" name="テキスト ボックス 16">
          <a:extLst>
            <a:ext uri="{FF2B5EF4-FFF2-40B4-BE49-F238E27FC236}">
              <a16:creationId xmlns:a16="http://schemas.microsoft.com/office/drawing/2014/main" id="{1C88129F-251F-42A4-8AB7-3AFDEEE93C73}"/>
            </a:ext>
          </a:extLst>
        </xdr:cNvPr>
        <xdr:cNvSpPr txBox="1"/>
      </xdr:nvSpPr>
      <xdr:spPr>
        <a:xfrm>
          <a:off x="23851336" y="20275124"/>
          <a:ext cx="12251239" cy="2596082"/>
        </a:xfrm>
        <a:prstGeom prst="rect">
          <a:avLst/>
        </a:prstGeom>
        <a:solidFill>
          <a:srgbClr val="FFFF00"/>
        </a:solidFill>
        <a:ln w="76200" cmpd="sng">
          <a:solidFill>
            <a:srgbClr val="FF006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メイリオ" panose="020B0604030504040204" pitchFamily="50" charset="-128"/>
              <a:ea typeface="メイリオ" panose="020B0604030504040204" pitchFamily="50" charset="-128"/>
            </a:rPr>
            <a:t>★提出前に、改めてご確認ください★</a:t>
          </a:r>
          <a:endParaRPr kumimoji="1" lang="en-US" altLang="ja-JP" sz="1600">
            <a:latin typeface="メイリオ" panose="020B0604030504040204" pitchFamily="50" charset="-128"/>
            <a:ea typeface="メイリオ" panose="020B0604030504040204" pitchFamily="50" charset="-128"/>
          </a:endParaRPr>
        </a:p>
        <a:p>
          <a:r>
            <a:rPr kumimoji="1" lang="ja-JP" altLang="en-US" sz="1600">
              <a:latin typeface="メイリオ" panose="020B0604030504040204" pitchFamily="50" charset="-128"/>
              <a:ea typeface="メイリオ" panose="020B0604030504040204" pitchFamily="50" charset="-128"/>
            </a:rPr>
            <a:t>・この「雇用対象者リスト」は、</a:t>
          </a:r>
          <a:r>
            <a:rPr kumimoji="1" lang="en-US" altLang="ja-JP" sz="1600">
              <a:latin typeface="メイリオ" panose="020B0604030504040204" pitchFamily="50" charset="-128"/>
              <a:ea typeface="メイリオ" panose="020B0604030504040204" pitchFamily="50" charset="-128"/>
            </a:rPr>
            <a:t>Excel</a:t>
          </a:r>
          <a:r>
            <a:rPr kumimoji="1" lang="ja-JP" altLang="en-US" sz="1600">
              <a:latin typeface="メイリオ" panose="020B0604030504040204" pitchFamily="50" charset="-128"/>
              <a:ea typeface="メイリオ" panose="020B0604030504040204" pitchFamily="50" charset="-128"/>
            </a:rPr>
            <a:t>版と</a:t>
          </a:r>
          <a:r>
            <a:rPr kumimoji="1" lang="en-US" altLang="ja-JP" sz="1600">
              <a:latin typeface="メイリオ" panose="020B0604030504040204" pitchFamily="50" charset="-128"/>
              <a:ea typeface="メイリオ" panose="020B0604030504040204" pitchFamily="50" charset="-128"/>
            </a:rPr>
            <a:t>PDF</a:t>
          </a:r>
          <a:r>
            <a:rPr kumimoji="1" lang="ja-JP" altLang="en-US" sz="1600">
              <a:latin typeface="メイリオ" panose="020B0604030504040204" pitchFamily="50" charset="-128"/>
              <a:ea typeface="メイリオ" panose="020B0604030504040204" pitchFamily="50" charset="-128"/>
            </a:rPr>
            <a:t>版</a:t>
          </a:r>
          <a:r>
            <a:rPr kumimoji="1" lang="en-US" altLang="ja-JP" sz="1600">
              <a:latin typeface="メイリオ" panose="020B0604030504040204" pitchFamily="50" charset="-128"/>
              <a:ea typeface="メイリオ" panose="020B0604030504040204" pitchFamily="50" charset="-128"/>
            </a:rPr>
            <a:t>2</a:t>
          </a:r>
          <a:r>
            <a:rPr kumimoji="1" lang="ja-JP" altLang="en-US" sz="1600">
              <a:latin typeface="メイリオ" panose="020B0604030504040204" pitchFamily="50" charset="-128"/>
              <a:ea typeface="メイリオ" panose="020B0604030504040204" pitchFamily="50" charset="-128"/>
            </a:rPr>
            <a:t>種類を本会に提出してください。本会では、基本的には</a:t>
          </a:r>
          <a:r>
            <a:rPr kumimoji="1" lang="en-US" altLang="ja-JP" sz="1600">
              <a:latin typeface="メイリオ" panose="020B0604030504040204" pitchFamily="50" charset="-128"/>
              <a:ea typeface="メイリオ" panose="020B0604030504040204" pitchFamily="50" charset="-128"/>
            </a:rPr>
            <a:t>PDF</a:t>
          </a:r>
          <a:r>
            <a:rPr kumimoji="1" lang="ja-JP" altLang="en-US" sz="1600">
              <a:latin typeface="メイリオ" panose="020B0604030504040204" pitchFamily="50" charset="-128"/>
              <a:ea typeface="メイリオ" panose="020B0604030504040204" pitchFamily="50" charset="-128"/>
            </a:rPr>
            <a:t>版で内容を確認し、</a:t>
          </a:r>
          <a:r>
            <a:rPr kumimoji="1" lang="en-US" altLang="ja-JP" sz="1600">
              <a:latin typeface="メイリオ" panose="020B0604030504040204" pitchFamily="50" charset="-128"/>
              <a:ea typeface="メイリオ" panose="020B0604030504040204" pitchFamily="50" charset="-128"/>
            </a:rPr>
            <a:t>Excel</a:t>
          </a:r>
          <a:r>
            <a:rPr kumimoji="1" lang="ja-JP" altLang="en-US" sz="1600">
              <a:latin typeface="メイリオ" panose="020B0604030504040204" pitchFamily="50" charset="-128"/>
              <a:ea typeface="メイリオ" panose="020B0604030504040204" pitchFamily="50" charset="-128"/>
            </a:rPr>
            <a:t>版は計算結果などで疑義が生じた場合に使用します。</a:t>
          </a:r>
          <a:endParaRPr kumimoji="1" lang="en-US" altLang="ja-JP" sz="1600">
            <a:latin typeface="メイリオ" panose="020B0604030504040204" pitchFamily="50" charset="-128"/>
            <a:ea typeface="メイリオ" panose="020B0604030504040204" pitchFamily="50" charset="-128"/>
          </a:endParaRPr>
        </a:p>
        <a:p>
          <a:r>
            <a:rPr kumimoji="1" lang="ja-JP" altLang="en-US" sz="1600">
              <a:latin typeface="メイリオ" panose="020B0604030504040204" pitchFamily="50" charset="-128"/>
              <a:ea typeface="メイリオ" panose="020B0604030504040204" pitchFamily="50" charset="-128"/>
            </a:rPr>
            <a:t>・</a:t>
          </a:r>
          <a:r>
            <a:rPr kumimoji="1" lang="en-US" altLang="ja-JP" sz="1600">
              <a:latin typeface="メイリオ" panose="020B0604030504040204" pitchFamily="50" charset="-128"/>
              <a:ea typeface="メイリオ" panose="020B0604030504040204" pitchFamily="50" charset="-128"/>
            </a:rPr>
            <a:t>PDF</a:t>
          </a:r>
          <a:r>
            <a:rPr kumimoji="1" lang="ja-JP" altLang="en-US" sz="1600">
              <a:latin typeface="メイリオ" panose="020B0604030504040204" pitchFamily="50" charset="-128"/>
              <a:ea typeface="メイリオ" panose="020B0604030504040204" pitchFamily="50" charset="-128"/>
            </a:rPr>
            <a:t>版については、「見切れ」がないようにしてください。</a:t>
          </a:r>
          <a:endParaRPr kumimoji="1" lang="en-US" altLang="ja-JP" sz="1600">
            <a:latin typeface="メイリオ" panose="020B0604030504040204" pitchFamily="50" charset="-128"/>
            <a:ea typeface="メイリオ" panose="020B0604030504040204" pitchFamily="50" charset="-128"/>
          </a:endParaRPr>
        </a:p>
        <a:p>
          <a:r>
            <a:rPr kumimoji="1" lang="ja-JP" altLang="en-US" sz="1600">
              <a:latin typeface="メイリオ" panose="020B0604030504040204" pitchFamily="50" charset="-128"/>
              <a:ea typeface="メイリオ" panose="020B0604030504040204" pitchFamily="50" charset="-128"/>
            </a:rPr>
            <a:t>・セルに入力する文字数がセル幅に対して多い場合</a:t>
          </a:r>
          <a:r>
            <a:rPr kumimoji="1" lang="ja-JP" altLang="en-US" sz="1600">
              <a:solidFill>
                <a:schemeClr val="dk1"/>
              </a:solidFill>
              <a:latin typeface="メイリオ" panose="020B0604030504040204" pitchFamily="50" charset="-128"/>
              <a:ea typeface="メイリオ" panose="020B0604030504040204" pitchFamily="50" charset="-128"/>
              <a:cs typeface="+mn-cs"/>
            </a:rPr>
            <a:t>、</a:t>
          </a:r>
          <a:r>
            <a:rPr kumimoji="1" lang="ja-JP" altLang="ja-JP" sz="1600">
              <a:solidFill>
                <a:schemeClr val="dk1"/>
              </a:solidFill>
              <a:latin typeface="メイリオ" panose="020B0604030504040204" pitchFamily="50" charset="-128"/>
              <a:ea typeface="メイリオ" panose="020B0604030504040204" pitchFamily="50" charset="-128"/>
              <a:cs typeface="+mn-cs"/>
            </a:rPr>
            <a:t>適宜折り返し（複数行）</a:t>
          </a:r>
          <a:r>
            <a:rPr kumimoji="1" lang="ja-JP" altLang="en-US" sz="1600">
              <a:solidFill>
                <a:schemeClr val="dk1"/>
              </a:solidFill>
              <a:latin typeface="メイリオ" panose="020B0604030504040204" pitchFamily="50" charset="-128"/>
              <a:ea typeface="メイリオ" panose="020B0604030504040204" pitchFamily="50" charset="-128"/>
              <a:cs typeface="+mn-cs"/>
            </a:rPr>
            <a:t>ていただき、</a:t>
          </a:r>
          <a:r>
            <a:rPr kumimoji="1" lang="en-US" altLang="ja-JP" sz="1600">
              <a:solidFill>
                <a:schemeClr val="dk1"/>
              </a:solidFill>
              <a:latin typeface="メイリオ" panose="020B0604030504040204" pitchFamily="50" charset="-128"/>
              <a:ea typeface="メイリオ" panose="020B0604030504040204" pitchFamily="50" charset="-128"/>
              <a:cs typeface="+mn-cs"/>
            </a:rPr>
            <a:t>PDF</a:t>
          </a:r>
          <a:r>
            <a:rPr kumimoji="1" lang="ja-JP" altLang="ja-JP" sz="1600">
              <a:solidFill>
                <a:schemeClr val="dk1"/>
              </a:solidFill>
              <a:latin typeface="メイリオ" panose="020B0604030504040204" pitchFamily="50" charset="-128"/>
              <a:ea typeface="メイリオ" panose="020B0604030504040204" pitchFamily="50" charset="-128"/>
              <a:cs typeface="+mn-cs"/>
            </a:rPr>
            <a:t>版</a:t>
          </a:r>
          <a:r>
            <a:rPr kumimoji="1" lang="ja-JP" altLang="en-US" sz="1600">
              <a:solidFill>
                <a:schemeClr val="dk1"/>
              </a:solidFill>
              <a:latin typeface="メイリオ" panose="020B0604030504040204" pitchFamily="50" charset="-128"/>
              <a:ea typeface="メイリオ" panose="020B0604030504040204" pitchFamily="50" charset="-128"/>
              <a:cs typeface="+mn-cs"/>
            </a:rPr>
            <a:t>で</a:t>
          </a:r>
          <a:r>
            <a:rPr kumimoji="1" lang="ja-JP" altLang="ja-JP" sz="1600">
              <a:solidFill>
                <a:schemeClr val="dk1"/>
              </a:solidFill>
              <a:latin typeface="メイリオ" panose="020B0604030504040204" pitchFamily="50" charset="-128"/>
              <a:ea typeface="メイリオ" panose="020B0604030504040204" pitchFamily="50" charset="-128"/>
              <a:cs typeface="+mn-cs"/>
            </a:rPr>
            <a:t>文字が確認できる大きさ</a:t>
          </a:r>
          <a:r>
            <a:rPr kumimoji="1" lang="ja-JP" altLang="en-US" sz="1600">
              <a:solidFill>
                <a:schemeClr val="dk1"/>
              </a:solidFill>
              <a:latin typeface="メイリオ" panose="020B0604030504040204" pitchFamily="50" charset="-128"/>
              <a:ea typeface="メイリオ" panose="020B0604030504040204" pitchFamily="50" charset="-128"/>
              <a:cs typeface="+mn-cs"/>
            </a:rPr>
            <a:t>としてください。</a:t>
          </a:r>
          <a:endParaRPr kumimoji="1" lang="en-US" altLang="ja-JP" sz="1600">
            <a:solidFill>
              <a:schemeClr val="dk1"/>
            </a:solidFill>
            <a:latin typeface="メイリオ" panose="020B0604030504040204" pitchFamily="50" charset="-128"/>
            <a:ea typeface="メイリオ" panose="020B0604030504040204" pitchFamily="50" charset="-128"/>
            <a:cs typeface="+mn-cs"/>
          </a:endParaRPr>
        </a:p>
      </xdr:txBody>
    </xdr:sp>
    <xdr:clientData/>
  </xdr:twoCellAnchor>
  <xdr:twoCellAnchor>
    <xdr:from>
      <xdr:col>0</xdr:col>
      <xdr:colOff>324971</xdr:colOff>
      <xdr:row>8</xdr:row>
      <xdr:rowOff>307147</xdr:rowOff>
    </xdr:from>
    <xdr:to>
      <xdr:col>2</xdr:col>
      <xdr:colOff>952499</xdr:colOff>
      <xdr:row>10</xdr:row>
      <xdr:rowOff>228860</xdr:rowOff>
    </xdr:to>
    <xdr:sp macro="" textlink="">
      <xdr:nvSpPr>
        <xdr:cNvPr id="18" name="吹き出し: 線 17">
          <a:extLst>
            <a:ext uri="{FF2B5EF4-FFF2-40B4-BE49-F238E27FC236}">
              <a16:creationId xmlns:a16="http://schemas.microsoft.com/office/drawing/2014/main" id="{9CB62DA2-6645-4ECD-A15B-15EA75056553}"/>
            </a:ext>
          </a:extLst>
        </xdr:cNvPr>
        <xdr:cNvSpPr/>
      </xdr:nvSpPr>
      <xdr:spPr>
        <a:xfrm>
          <a:off x="324971" y="3915441"/>
          <a:ext cx="2342028" cy="1378478"/>
        </a:xfrm>
        <a:prstGeom prst="borderCallout1">
          <a:avLst>
            <a:gd name="adj1" fmla="val 25885"/>
            <a:gd name="adj2" fmla="val 98624"/>
            <a:gd name="adj3" fmla="val 25890"/>
            <a:gd name="adj4" fmla="val 118581"/>
          </a:avLst>
        </a:prstGeom>
        <a:solidFill>
          <a:srgbClr val="A2EAE8"/>
        </a:solidFill>
        <a:ln w="38100">
          <a:solidFill>
            <a:srgbClr val="33CCCC"/>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2"/>
              </a:solidFill>
              <a:latin typeface="Meiryo UI" panose="020B0604030504040204" pitchFamily="50" charset="-128"/>
              <a:ea typeface="Meiryo UI" panose="020B0604030504040204" pitchFamily="50" charset="-128"/>
            </a:rPr>
            <a:t>何回も出していただく様式になります。提出日や提出時期について更新忘れがないようにお気をつけください。</a:t>
          </a:r>
          <a:endParaRPr kumimoji="1" lang="ja-JP" altLang="en-US" sz="1400">
            <a:solidFill>
              <a:schemeClr val="tx2"/>
            </a:solidFill>
            <a:latin typeface="メイリオ" panose="020B0604030504040204" pitchFamily="50" charset="-128"/>
            <a:ea typeface="メイリオ" panose="020B0604030504040204" pitchFamily="50" charset="-128"/>
          </a:endParaRPr>
        </a:p>
      </xdr:txBody>
    </xdr:sp>
    <xdr:clientData/>
  </xdr:twoCellAnchor>
  <xdr:twoCellAnchor>
    <xdr:from>
      <xdr:col>0</xdr:col>
      <xdr:colOff>430582</xdr:colOff>
      <xdr:row>11</xdr:row>
      <xdr:rowOff>482774</xdr:rowOff>
    </xdr:from>
    <xdr:to>
      <xdr:col>4</xdr:col>
      <xdr:colOff>234863</xdr:colOff>
      <xdr:row>14</xdr:row>
      <xdr:rowOff>274007</xdr:rowOff>
    </xdr:to>
    <xdr:sp macro="" textlink="">
      <xdr:nvSpPr>
        <xdr:cNvPr id="21" name="四角形: 角を丸くする 20">
          <a:extLst>
            <a:ext uri="{FF2B5EF4-FFF2-40B4-BE49-F238E27FC236}">
              <a16:creationId xmlns:a16="http://schemas.microsoft.com/office/drawing/2014/main" id="{602B3B61-1810-40BD-A7BD-3A930E93C41E}"/>
            </a:ext>
          </a:extLst>
        </xdr:cNvPr>
        <xdr:cNvSpPr/>
      </xdr:nvSpPr>
      <xdr:spPr>
        <a:xfrm>
          <a:off x="430582" y="6276062"/>
          <a:ext cx="4214486" cy="1983287"/>
        </a:xfrm>
        <a:prstGeom prst="roundRect">
          <a:avLst/>
        </a:prstGeom>
        <a:noFill/>
        <a:ln w="3810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143527</xdr:colOff>
      <xdr:row>11</xdr:row>
      <xdr:rowOff>313151</xdr:rowOff>
    </xdr:from>
    <xdr:to>
      <xdr:col>2</xdr:col>
      <xdr:colOff>26096</xdr:colOff>
      <xdr:row>11</xdr:row>
      <xdr:rowOff>665445</xdr:rowOff>
    </xdr:to>
    <xdr:sp macro="" textlink="">
      <xdr:nvSpPr>
        <xdr:cNvPr id="20" name="テキスト ボックス 19">
          <a:extLst>
            <a:ext uri="{FF2B5EF4-FFF2-40B4-BE49-F238E27FC236}">
              <a16:creationId xmlns:a16="http://schemas.microsoft.com/office/drawing/2014/main" id="{1C6F429D-FAEA-4B98-8C59-EDF02B6C895E}"/>
            </a:ext>
          </a:extLst>
        </xdr:cNvPr>
        <xdr:cNvSpPr txBox="1"/>
      </xdr:nvSpPr>
      <xdr:spPr>
        <a:xfrm>
          <a:off x="835068" y="6106439"/>
          <a:ext cx="913357" cy="352294"/>
        </a:xfrm>
        <a:prstGeom prst="rect">
          <a:avLst/>
        </a:prstGeom>
        <a:solidFill>
          <a:srgbClr val="A2EAE8"/>
        </a:solidFill>
        <a:ln w="9525" cmpd="sng">
          <a:solidFill>
            <a:schemeClr val="tx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2"/>
              </a:solidFill>
            </a:rPr>
            <a:t>記載不要</a:t>
          </a:r>
        </a:p>
      </xdr:txBody>
    </xdr:sp>
    <xdr:clientData/>
  </xdr:twoCellAnchor>
  <xdr:twoCellAnchor>
    <xdr:from>
      <xdr:col>25</xdr:col>
      <xdr:colOff>1091331</xdr:colOff>
      <xdr:row>1</xdr:row>
      <xdr:rowOff>291353</xdr:rowOff>
    </xdr:from>
    <xdr:to>
      <xdr:col>29</xdr:col>
      <xdr:colOff>1306</xdr:colOff>
      <xdr:row>4</xdr:row>
      <xdr:rowOff>47494</xdr:rowOff>
    </xdr:to>
    <xdr:sp macro="" textlink="">
      <xdr:nvSpPr>
        <xdr:cNvPr id="24" name="吹き出し: 線 23">
          <a:extLst>
            <a:ext uri="{FF2B5EF4-FFF2-40B4-BE49-F238E27FC236}">
              <a16:creationId xmlns:a16="http://schemas.microsoft.com/office/drawing/2014/main" id="{A48E731E-AE29-4639-9554-6057A3519514}"/>
            </a:ext>
          </a:extLst>
        </xdr:cNvPr>
        <xdr:cNvSpPr/>
      </xdr:nvSpPr>
      <xdr:spPr>
        <a:xfrm>
          <a:off x="33644419" y="672353"/>
          <a:ext cx="3358711" cy="899141"/>
        </a:xfrm>
        <a:prstGeom prst="borderCallout1">
          <a:avLst>
            <a:gd name="adj1" fmla="val 98980"/>
            <a:gd name="adj2" fmla="val 26774"/>
            <a:gd name="adj3" fmla="val 190217"/>
            <a:gd name="adj4" fmla="val 4350"/>
          </a:avLst>
        </a:prstGeom>
        <a:solidFill>
          <a:srgbClr val="A2EAE8"/>
        </a:solidFill>
        <a:ln w="38100">
          <a:solidFill>
            <a:srgbClr val="33CCCC"/>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2"/>
              </a:solidFill>
              <a:latin typeface="メイリオ" panose="020B0604030504040204" pitchFamily="50" charset="-128"/>
              <a:ea typeface="メイリオ" panose="020B0604030504040204" pitchFamily="50" charset="-128"/>
            </a:rPr>
            <a:t>ここの表の数値は自動で表示されます。本会の確認用なので、記入等不要です。</a:t>
          </a:r>
        </a:p>
      </xdr:txBody>
    </xdr:sp>
    <xdr:clientData/>
  </xdr:twoCellAnchor>
  <xdr:twoCellAnchor>
    <xdr:from>
      <xdr:col>14</xdr:col>
      <xdr:colOff>417535</xdr:colOff>
      <xdr:row>1</xdr:row>
      <xdr:rowOff>352295</xdr:rowOff>
    </xdr:from>
    <xdr:to>
      <xdr:col>17</xdr:col>
      <xdr:colOff>521918</xdr:colOff>
      <xdr:row>5</xdr:row>
      <xdr:rowOff>169623</xdr:rowOff>
    </xdr:to>
    <xdr:sp macro="" textlink="">
      <xdr:nvSpPr>
        <xdr:cNvPr id="25" name="吹き出し: 線 24">
          <a:extLst>
            <a:ext uri="{FF2B5EF4-FFF2-40B4-BE49-F238E27FC236}">
              <a16:creationId xmlns:a16="http://schemas.microsoft.com/office/drawing/2014/main" id="{9DCFCC5B-11DB-48DB-8E42-3CBA11EB03FB}"/>
            </a:ext>
          </a:extLst>
        </xdr:cNvPr>
        <xdr:cNvSpPr/>
      </xdr:nvSpPr>
      <xdr:spPr>
        <a:xfrm>
          <a:off x="18953185" y="733295"/>
          <a:ext cx="3971533" cy="1341328"/>
        </a:xfrm>
        <a:prstGeom prst="borderCallout1">
          <a:avLst>
            <a:gd name="adj1" fmla="val 101074"/>
            <a:gd name="adj2" fmla="val 49641"/>
            <a:gd name="adj3" fmla="val 232786"/>
            <a:gd name="adj4" fmla="val 63189"/>
          </a:avLst>
        </a:prstGeom>
        <a:solidFill>
          <a:srgbClr val="A2EAE8"/>
        </a:solidFill>
        <a:ln w="38100">
          <a:solidFill>
            <a:srgbClr val="33CCCC"/>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2"/>
              </a:solidFill>
              <a:latin typeface="Meiryo UI" panose="020B0604030504040204" pitchFamily="50" charset="-128"/>
              <a:ea typeface="Meiryo UI" panose="020B0604030504040204" pitchFamily="50" charset="-128"/>
            </a:rPr>
            <a:t>初期設定では交付申請額が表示されます。もし交付申請額と交付決定額に差が生じた際には、本会からの交付決定通知した正しい交付決定額に修正してください。</a:t>
          </a:r>
        </a:p>
      </xdr:txBody>
    </xdr:sp>
    <xdr:clientData/>
  </xdr:twoCellAnchor>
  <xdr:twoCellAnchor>
    <xdr:from>
      <xdr:col>10</xdr:col>
      <xdr:colOff>65241</xdr:colOff>
      <xdr:row>2</xdr:row>
      <xdr:rowOff>352294</xdr:rowOff>
    </xdr:from>
    <xdr:to>
      <xdr:col>12</xdr:col>
      <xdr:colOff>482774</xdr:colOff>
      <xdr:row>5</xdr:row>
      <xdr:rowOff>143526</xdr:rowOff>
    </xdr:to>
    <xdr:sp macro="" textlink="">
      <xdr:nvSpPr>
        <xdr:cNvPr id="28" name="吹き出し: 線 27">
          <a:extLst>
            <a:ext uri="{FF2B5EF4-FFF2-40B4-BE49-F238E27FC236}">
              <a16:creationId xmlns:a16="http://schemas.microsoft.com/office/drawing/2014/main" id="{234CBB37-9A41-4B49-AB32-94353803E603}"/>
            </a:ext>
          </a:extLst>
        </xdr:cNvPr>
        <xdr:cNvSpPr/>
      </xdr:nvSpPr>
      <xdr:spPr>
        <a:xfrm>
          <a:off x="13060994" y="1109075"/>
          <a:ext cx="3235890" cy="926403"/>
        </a:xfrm>
        <a:prstGeom prst="borderCallout1">
          <a:avLst>
            <a:gd name="adj1" fmla="val 94750"/>
            <a:gd name="adj2" fmla="val 49031"/>
            <a:gd name="adj3" fmla="val 145046"/>
            <a:gd name="adj4" fmla="val 43436"/>
          </a:avLst>
        </a:prstGeom>
        <a:solidFill>
          <a:srgbClr val="A2EAE8"/>
        </a:solidFill>
        <a:ln w="38100">
          <a:solidFill>
            <a:srgbClr val="33CCCC"/>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2"/>
              </a:solidFill>
              <a:latin typeface="Meiryo UI" panose="020B0604030504040204" pitchFamily="50" charset="-128"/>
              <a:ea typeface="Meiryo UI" panose="020B0604030504040204" pitchFamily="50" charset="-128"/>
            </a:rPr>
            <a:t>本様式と一緒に提出する様式３概算払請求書の記載内容と齟齬がないか、ご確認ください。</a:t>
          </a:r>
        </a:p>
      </xdr:txBody>
    </xdr:sp>
    <xdr:clientData/>
  </xdr:twoCellAnchor>
  <xdr:oneCellAnchor>
    <xdr:from>
      <xdr:col>17</xdr:col>
      <xdr:colOff>987730</xdr:colOff>
      <xdr:row>5</xdr:row>
      <xdr:rowOff>69361</xdr:rowOff>
    </xdr:from>
    <xdr:ext cx="3546169" cy="685059"/>
    <xdr:sp macro="" textlink="">
      <xdr:nvSpPr>
        <xdr:cNvPr id="29" name="正方形/長方形 28">
          <a:extLst>
            <a:ext uri="{FF2B5EF4-FFF2-40B4-BE49-F238E27FC236}">
              <a16:creationId xmlns:a16="http://schemas.microsoft.com/office/drawing/2014/main" id="{1D5623C0-121B-49F9-AB2D-219EA07C243A}"/>
            </a:ext>
          </a:extLst>
        </xdr:cNvPr>
        <xdr:cNvSpPr/>
      </xdr:nvSpPr>
      <xdr:spPr>
        <a:xfrm>
          <a:off x="23390530" y="1974361"/>
          <a:ext cx="3546169" cy="685059"/>
        </a:xfrm>
        <a:prstGeom prst="rect">
          <a:avLst/>
        </a:prstGeom>
        <a:solidFill>
          <a:srgbClr val="A2EAE8"/>
        </a:solidFill>
        <a:ln w="38100">
          <a:solidFill>
            <a:srgbClr val="33CCCC"/>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400">
              <a:solidFill>
                <a:schemeClr val="tx2"/>
              </a:solidFill>
              <a:latin typeface="Meiryo UI" panose="020B0604030504040204" pitchFamily="50" charset="-128"/>
              <a:ea typeface="Meiryo UI" panose="020B0604030504040204" pitchFamily="50" charset="-128"/>
            </a:rPr>
            <a:t>本様式と一緒に提出する様式３概算払請求書の記載内容と齟齬がないか、ご確認ください。</a:t>
          </a:r>
        </a:p>
      </xdr:txBody>
    </xdr:sp>
    <xdr:clientData/>
  </xdr:oneCellAnchor>
  <xdr:twoCellAnchor>
    <xdr:from>
      <xdr:col>0</xdr:col>
      <xdr:colOff>604862</xdr:colOff>
      <xdr:row>16</xdr:row>
      <xdr:rowOff>0</xdr:rowOff>
    </xdr:from>
    <xdr:to>
      <xdr:col>5</xdr:col>
      <xdr:colOff>-1</xdr:colOff>
      <xdr:row>19</xdr:row>
      <xdr:rowOff>326199</xdr:rowOff>
    </xdr:to>
    <xdr:sp macro="" textlink="">
      <xdr:nvSpPr>
        <xdr:cNvPr id="32" name="四角形: 角を丸くする 31">
          <a:extLst>
            <a:ext uri="{FF2B5EF4-FFF2-40B4-BE49-F238E27FC236}">
              <a16:creationId xmlns:a16="http://schemas.microsoft.com/office/drawing/2014/main" id="{BDC815D0-24F1-4A25-931F-2D0DC7F3781F}"/>
            </a:ext>
          </a:extLst>
        </xdr:cNvPr>
        <xdr:cNvSpPr/>
      </xdr:nvSpPr>
      <xdr:spPr>
        <a:xfrm>
          <a:off x="604862" y="9107466"/>
          <a:ext cx="6167021" cy="1683185"/>
        </a:xfrm>
        <a:prstGeom prst="roundRect">
          <a:avLst/>
        </a:prstGeom>
        <a:noFill/>
        <a:ln w="7620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874212</xdr:colOff>
      <xdr:row>15</xdr:row>
      <xdr:rowOff>708242</xdr:rowOff>
    </xdr:from>
    <xdr:ext cx="928232" cy="392800"/>
    <xdr:sp macro="" textlink="">
      <xdr:nvSpPr>
        <xdr:cNvPr id="33" name="テキスト ボックス 32">
          <a:extLst>
            <a:ext uri="{FF2B5EF4-FFF2-40B4-BE49-F238E27FC236}">
              <a16:creationId xmlns:a16="http://schemas.microsoft.com/office/drawing/2014/main" id="{2167E473-0D71-45D0-A862-8930E33687B4}"/>
            </a:ext>
          </a:extLst>
        </xdr:cNvPr>
        <xdr:cNvSpPr txBox="1"/>
      </xdr:nvSpPr>
      <xdr:spPr>
        <a:xfrm>
          <a:off x="2588712" y="9433142"/>
          <a:ext cx="928232" cy="392800"/>
        </a:xfrm>
        <a:prstGeom prst="rect">
          <a:avLst/>
        </a:prstGeom>
        <a:solidFill>
          <a:srgbClr val="A2EAE8"/>
        </a:solidFill>
        <a:ln w="9525" cmpd="sng">
          <a:solidFill>
            <a:srgbClr val="33CC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400">
              <a:solidFill>
                <a:schemeClr val="tx2"/>
              </a:solidFill>
            </a:rPr>
            <a:t>全員必須</a:t>
          </a:r>
        </a:p>
      </xdr:txBody>
    </xdr:sp>
    <xdr:clientData/>
  </xdr:oneCellAnchor>
  <xdr:twoCellAnchor>
    <xdr:from>
      <xdr:col>8</xdr:col>
      <xdr:colOff>1252604</xdr:colOff>
      <xdr:row>16</xdr:row>
      <xdr:rowOff>52192</xdr:rowOff>
    </xdr:from>
    <xdr:to>
      <xdr:col>10</xdr:col>
      <xdr:colOff>65241</xdr:colOff>
      <xdr:row>20</xdr:row>
      <xdr:rowOff>1</xdr:rowOff>
    </xdr:to>
    <xdr:sp macro="" textlink="">
      <xdr:nvSpPr>
        <xdr:cNvPr id="34" name="四角形: 角を丸くする 33">
          <a:extLst>
            <a:ext uri="{FF2B5EF4-FFF2-40B4-BE49-F238E27FC236}">
              <a16:creationId xmlns:a16="http://schemas.microsoft.com/office/drawing/2014/main" id="{B3649DBF-4F1E-4E1A-B74D-7371D16DB707}"/>
            </a:ext>
          </a:extLst>
        </xdr:cNvPr>
        <xdr:cNvSpPr/>
      </xdr:nvSpPr>
      <xdr:spPr>
        <a:xfrm>
          <a:off x="12265070" y="9159658"/>
          <a:ext cx="795924" cy="1683185"/>
        </a:xfrm>
        <a:prstGeom prst="roundRect">
          <a:avLst/>
        </a:prstGeom>
        <a:noFill/>
        <a:ln w="7620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1174315</xdr:colOff>
      <xdr:row>16</xdr:row>
      <xdr:rowOff>548014</xdr:rowOff>
    </xdr:from>
    <xdr:to>
      <xdr:col>10</xdr:col>
      <xdr:colOff>104385</xdr:colOff>
      <xdr:row>17</xdr:row>
      <xdr:rowOff>300103</xdr:rowOff>
    </xdr:to>
    <xdr:sp macro="" textlink="">
      <xdr:nvSpPr>
        <xdr:cNvPr id="35" name="テキスト ボックス 34">
          <a:extLst>
            <a:ext uri="{FF2B5EF4-FFF2-40B4-BE49-F238E27FC236}">
              <a16:creationId xmlns:a16="http://schemas.microsoft.com/office/drawing/2014/main" id="{C6AA329F-982B-4872-AC66-B1C75213AD7B}"/>
            </a:ext>
          </a:extLst>
        </xdr:cNvPr>
        <xdr:cNvSpPr txBox="1"/>
      </xdr:nvSpPr>
      <xdr:spPr>
        <a:xfrm>
          <a:off x="12186781" y="9655480"/>
          <a:ext cx="913357" cy="352294"/>
        </a:xfrm>
        <a:prstGeom prst="rect">
          <a:avLst/>
        </a:prstGeom>
        <a:solidFill>
          <a:srgbClr val="A2EAE8"/>
        </a:solidFill>
        <a:ln w="9525" cmpd="sng">
          <a:solidFill>
            <a:srgbClr val="33CC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2"/>
              </a:solidFill>
            </a:rPr>
            <a:t>全員必須</a:t>
          </a:r>
        </a:p>
      </xdr:txBody>
    </xdr:sp>
    <xdr:clientData/>
  </xdr:twoCellAnchor>
  <xdr:twoCellAnchor>
    <xdr:from>
      <xdr:col>34</xdr:col>
      <xdr:colOff>284185</xdr:colOff>
      <xdr:row>21</xdr:row>
      <xdr:rowOff>26096</xdr:rowOff>
    </xdr:from>
    <xdr:to>
      <xdr:col>41</xdr:col>
      <xdr:colOff>688671</xdr:colOff>
      <xdr:row>22</xdr:row>
      <xdr:rowOff>13048</xdr:rowOff>
    </xdr:to>
    <xdr:sp macro="" textlink="">
      <xdr:nvSpPr>
        <xdr:cNvPr id="37" name="テキスト ボックス 36">
          <a:extLst>
            <a:ext uri="{FF2B5EF4-FFF2-40B4-BE49-F238E27FC236}">
              <a16:creationId xmlns:a16="http://schemas.microsoft.com/office/drawing/2014/main" id="{BBE48C43-F250-49F8-9CB1-DD04C3EB312D}"/>
            </a:ext>
          </a:extLst>
        </xdr:cNvPr>
        <xdr:cNvSpPr txBox="1"/>
      </xdr:nvSpPr>
      <xdr:spPr>
        <a:xfrm>
          <a:off x="42270385" y="11779946"/>
          <a:ext cx="7205336" cy="348902"/>
        </a:xfrm>
        <a:prstGeom prst="rect">
          <a:avLst/>
        </a:prstGeom>
        <a:solidFill>
          <a:srgbClr val="A2EAE8">
            <a:alpha val="30196"/>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tx2"/>
              </a:solidFill>
              <a:latin typeface="メイリオ" panose="020B0604030504040204" pitchFamily="50" charset="-128"/>
              <a:ea typeface="メイリオ" panose="020B0604030504040204" pitchFamily="50" charset="-128"/>
            </a:rPr>
            <a:t>9</a:t>
          </a:r>
          <a:r>
            <a:rPr kumimoji="1" lang="ja-JP" altLang="en-US" sz="1100">
              <a:solidFill>
                <a:schemeClr val="tx2"/>
              </a:solidFill>
              <a:latin typeface="メイリオ" panose="020B0604030504040204" pitchFamily="50" charset="-128"/>
              <a:ea typeface="メイリオ" panose="020B0604030504040204" pitchFamily="50" charset="-128"/>
            </a:rPr>
            <a:t>月末までで採用終了となる予定なので、</a:t>
          </a:r>
          <a:r>
            <a:rPr kumimoji="1" lang="en-US" altLang="ja-JP" sz="1100">
              <a:solidFill>
                <a:schemeClr val="tx2"/>
              </a:solidFill>
              <a:latin typeface="メイリオ" panose="020B0604030504040204" pitchFamily="50" charset="-128"/>
              <a:ea typeface="メイリオ" panose="020B0604030504040204" pitchFamily="50" charset="-128"/>
            </a:rPr>
            <a:t>10</a:t>
          </a:r>
          <a:r>
            <a:rPr kumimoji="1" lang="ja-JP" altLang="en-US" sz="1100">
              <a:solidFill>
                <a:schemeClr val="tx2"/>
              </a:solidFill>
              <a:latin typeface="メイリオ" panose="020B0604030504040204" pitchFamily="50" charset="-128"/>
              <a:ea typeface="メイリオ" panose="020B0604030504040204" pitchFamily="50" charset="-128"/>
            </a:rPr>
            <a:t>月以降は空欄</a:t>
          </a:r>
        </a:p>
      </xdr:txBody>
    </xdr:sp>
    <xdr:clientData/>
  </xdr:twoCellAnchor>
  <xdr:twoCellAnchor>
    <xdr:from>
      <xdr:col>13</xdr:col>
      <xdr:colOff>1030787</xdr:colOff>
      <xdr:row>21</xdr:row>
      <xdr:rowOff>274008</xdr:rowOff>
    </xdr:from>
    <xdr:to>
      <xdr:col>22</xdr:col>
      <xdr:colOff>378390</xdr:colOff>
      <xdr:row>34</xdr:row>
      <xdr:rowOff>326199</xdr:rowOff>
    </xdr:to>
    <xdr:grpSp>
      <xdr:nvGrpSpPr>
        <xdr:cNvPr id="43" name="グループ化 42">
          <a:extLst>
            <a:ext uri="{FF2B5EF4-FFF2-40B4-BE49-F238E27FC236}">
              <a16:creationId xmlns:a16="http://schemas.microsoft.com/office/drawing/2014/main" id="{1197E1DB-5CA0-4CA4-BF16-38492812CF07}"/>
            </a:ext>
          </a:extLst>
        </xdr:cNvPr>
        <xdr:cNvGrpSpPr/>
      </xdr:nvGrpSpPr>
      <xdr:grpSpPr>
        <a:xfrm>
          <a:off x="18309137" y="12027858"/>
          <a:ext cx="10625203" cy="4757541"/>
          <a:chOff x="18006164" y="11495241"/>
          <a:chExt cx="10568836" cy="4279725"/>
        </a:xfrm>
      </xdr:grpSpPr>
      <xdr:sp macro="" textlink="">
        <xdr:nvSpPr>
          <xdr:cNvPr id="38" name="吹き出し: 線 37">
            <a:extLst>
              <a:ext uri="{FF2B5EF4-FFF2-40B4-BE49-F238E27FC236}">
                <a16:creationId xmlns:a16="http://schemas.microsoft.com/office/drawing/2014/main" id="{AA895C29-88DD-4AC3-8E53-5CB4C35E060E}"/>
              </a:ext>
            </a:extLst>
          </xdr:cNvPr>
          <xdr:cNvSpPr/>
        </xdr:nvSpPr>
        <xdr:spPr>
          <a:xfrm>
            <a:off x="18006164" y="15083424"/>
            <a:ext cx="900308" cy="691542"/>
          </a:xfrm>
          <a:prstGeom prst="borderCallout1">
            <a:avLst>
              <a:gd name="adj1" fmla="val -519411"/>
              <a:gd name="adj2" fmla="val 49638"/>
              <a:gd name="adj3" fmla="val 8654"/>
              <a:gd name="adj4" fmla="val 51522"/>
            </a:avLst>
          </a:prstGeom>
          <a:solidFill>
            <a:srgbClr val="A2EAE8"/>
          </a:solidFill>
          <a:ln w="28575">
            <a:solidFill>
              <a:srgbClr val="33CCCC"/>
            </a:solidFill>
            <a:headEnd type="oval" w="med" len="med"/>
            <a:tailEnd type="oval"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solidFill>
                <a:latin typeface="メイリオ" panose="020B0604030504040204" pitchFamily="50" charset="-128"/>
                <a:ea typeface="メイリオ" panose="020B0604030504040204" pitchFamily="50" charset="-128"/>
              </a:rPr>
              <a:t>フェロー時半年間中断</a:t>
            </a:r>
          </a:p>
        </xdr:txBody>
      </xdr:sp>
      <xdr:cxnSp macro="">
        <xdr:nvCxnSpPr>
          <xdr:cNvPr id="41" name="直線コネクタ 40">
            <a:extLst>
              <a:ext uri="{FF2B5EF4-FFF2-40B4-BE49-F238E27FC236}">
                <a16:creationId xmlns:a16="http://schemas.microsoft.com/office/drawing/2014/main" id="{1C656F69-2C23-44D5-90FE-9BD0551004D3}"/>
              </a:ext>
            </a:extLst>
          </xdr:cNvPr>
          <xdr:cNvCxnSpPr>
            <a:stCxn id="38" idx="0"/>
          </xdr:cNvCxnSpPr>
        </xdr:nvCxnSpPr>
        <xdr:spPr>
          <a:xfrm flipV="1">
            <a:off x="18906472" y="11495241"/>
            <a:ext cx="9668528" cy="3933954"/>
          </a:xfrm>
          <a:prstGeom prst="line">
            <a:avLst/>
          </a:prstGeom>
          <a:ln w="28575">
            <a:solidFill>
              <a:srgbClr val="33CCCC"/>
            </a:solidFill>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939452</xdr:colOff>
      <xdr:row>34</xdr:row>
      <xdr:rowOff>208767</xdr:rowOff>
    </xdr:from>
    <xdr:to>
      <xdr:col>13</xdr:col>
      <xdr:colOff>652396</xdr:colOff>
      <xdr:row>36</xdr:row>
      <xdr:rowOff>260959</xdr:rowOff>
    </xdr:to>
    <xdr:sp macro="" textlink="">
      <xdr:nvSpPr>
        <xdr:cNvPr id="46" name="吹き出し: 線 45">
          <a:extLst>
            <a:ext uri="{FF2B5EF4-FFF2-40B4-BE49-F238E27FC236}">
              <a16:creationId xmlns:a16="http://schemas.microsoft.com/office/drawing/2014/main" id="{B7DF5C1D-ADEF-42FC-ABAD-B8A4B7AC3F3D}"/>
            </a:ext>
          </a:extLst>
        </xdr:cNvPr>
        <xdr:cNvSpPr/>
      </xdr:nvSpPr>
      <xdr:spPr>
        <a:xfrm>
          <a:off x="15531752" y="16534617"/>
          <a:ext cx="2398994" cy="776092"/>
        </a:xfrm>
        <a:prstGeom prst="borderCallout1">
          <a:avLst>
            <a:gd name="adj1" fmla="val -516478"/>
            <a:gd name="adj2" fmla="val 81195"/>
            <a:gd name="adj3" fmla="val 7760"/>
            <a:gd name="adj4" fmla="val 80785"/>
          </a:avLst>
        </a:prstGeom>
        <a:solidFill>
          <a:srgbClr val="A2EAE8"/>
        </a:solidFill>
        <a:ln w="28575">
          <a:solidFill>
            <a:srgbClr val="33CCCC"/>
          </a:solidFill>
          <a:headEnd type="oval" w="med" len="med"/>
          <a:tailEnd type="oval"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2"/>
              </a:solidFill>
              <a:latin typeface="メイリオ" panose="020B0604030504040204" pitchFamily="50" charset="-128"/>
              <a:ea typeface="メイリオ" panose="020B0604030504040204" pitchFamily="50" charset="-128"/>
            </a:rPr>
            <a:t>CPD</a:t>
          </a:r>
          <a:r>
            <a:rPr kumimoji="1" lang="ja-JP" altLang="en-US" sz="1100">
              <a:solidFill>
                <a:schemeClr val="tx2"/>
              </a:solidFill>
              <a:latin typeface="メイリオ" panose="020B0604030504040204" pitchFamily="50" charset="-128"/>
              <a:ea typeface="メイリオ" panose="020B0604030504040204" pitchFamily="50" charset="-128"/>
            </a:rPr>
            <a:t>に採用された際の採用終了予定日（当初採用開始日から</a:t>
          </a:r>
          <a:r>
            <a:rPr kumimoji="1" lang="en-US" altLang="ja-JP" sz="1100">
              <a:solidFill>
                <a:schemeClr val="tx2"/>
              </a:solidFill>
              <a:latin typeface="メイリオ" panose="020B0604030504040204" pitchFamily="50" charset="-128"/>
              <a:ea typeface="メイリオ" panose="020B0604030504040204" pitchFamily="50" charset="-128"/>
            </a:rPr>
            <a:t>5</a:t>
          </a:r>
          <a:r>
            <a:rPr kumimoji="1" lang="ja-JP" altLang="en-US" sz="1100">
              <a:solidFill>
                <a:schemeClr val="tx2"/>
              </a:solidFill>
              <a:latin typeface="メイリオ" panose="020B0604030504040204" pitchFamily="50" charset="-128"/>
              <a:ea typeface="メイリオ" panose="020B0604030504040204" pitchFamily="50" charset="-128"/>
            </a:rPr>
            <a:t>年後）</a:t>
          </a:r>
        </a:p>
      </xdr:txBody>
    </xdr:sp>
    <xdr:clientData/>
  </xdr:twoCellAnchor>
  <xdr:twoCellAnchor>
    <xdr:from>
      <xdr:col>15</xdr:col>
      <xdr:colOff>939452</xdr:colOff>
      <xdr:row>34</xdr:row>
      <xdr:rowOff>247911</xdr:rowOff>
    </xdr:from>
    <xdr:to>
      <xdr:col>20</xdr:col>
      <xdr:colOff>1017740</xdr:colOff>
      <xdr:row>36</xdr:row>
      <xdr:rowOff>13047</xdr:rowOff>
    </xdr:to>
    <xdr:sp macro="" textlink="">
      <xdr:nvSpPr>
        <xdr:cNvPr id="50" name="吹き出し: 線 49">
          <a:extLst>
            <a:ext uri="{FF2B5EF4-FFF2-40B4-BE49-F238E27FC236}">
              <a16:creationId xmlns:a16="http://schemas.microsoft.com/office/drawing/2014/main" id="{07CDA27E-B984-4B13-8E7F-06F7B67D08DD}"/>
            </a:ext>
          </a:extLst>
        </xdr:cNvPr>
        <xdr:cNvSpPr/>
      </xdr:nvSpPr>
      <xdr:spPr>
        <a:xfrm>
          <a:off x="20732402" y="16573761"/>
          <a:ext cx="6574338" cy="489036"/>
        </a:xfrm>
        <a:prstGeom prst="borderCallout1">
          <a:avLst>
            <a:gd name="adj1" fmla="val -738207"/>
            <a:gd name="adj2" fmla="val 3463"/>
            <a:gd name="adj3" fmla="val -7395"/>
            <a:gd name="adj4" fmla="val 17890"/>
          </a:avLst>
        </a:prstGeom>
        <a:solidFill>
          <a:srgbClr val="A2EAE8"/>
        </a:solidFill>
        <a:ln w="28575">
          <a:solidFill>
            <a:srgbClr val="33CCCC"/>
          </a:solidFill>
          <a:headEnd type="oval" w="med" len="med"/>
          <a:tailEnd type="oval"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solidFill>
              <a:latin typeface="メイリオ" panose="020B0604030504040204" pitchFamily="50" charset="-128"/>
              <a:ea typeface="メイリオ" panose="020B0604030504040204" pitchFamily="50" charset="-128"/>
            </a:rPr>
            <a:t>継続採用者のうち、前年度に雇用を希望しなかった者が今年度新たに雇用を希望した場合。</a:t>
          </a:r>
        </a:p>
      </xdr:txBody>
    </xdr:sp>
    <xdr:clientData/>
  </xdr:twoCellAnchor>
  <xdr:twoCellAnchor>
    <xdr:from>
      <xdr:col>18</xdr:col>
      <xdr:colOff>321371</xdr:colOff>
      <xdr:row>24</xdr:row>
      <xdr:rowOff>300103</xdr:rowOff>
    </xdr:from>
    <xdr:to>
      <xdr:col>23</xdr:col>
      <xdr:colOff>430582</xdr:colOff>
      <xdr:row>34</xdr:row>
      <xdr:rowOff>247911</xdr:rowOff>
    </xdr:to>
    <xdr:cxnSp macro="">
      <xdr:nvCxnSpPr>
        <xdr:cNvPr id="51" name="直線コネクタ 50">
          <a:extLst>
            <a:ext uri="{FF2B5EF4-FFF2-40B4-BE49-F238E27FC236}">
              <a16:creationId xmlns:a16="http://schemas.microsoft.com/office/drawing/2014/main" id="{696647D3-04A8-4FFD-A7D8-69345870E499}"/>
            </a:ext>
          </a:extLst>
        </xdr:cNvPr>
        <xdr:cNvCxnSpPr>
          <a:stCxn id="50" idx="3"/>
        </xdr:cNvCxnSpPr>
      </xdr:nvCxnSpPr>
      <xdr:spPr>
        <a:xfrm flipV="1">
          <a:off x="24019571" y="13006453"/>
          <a:ext cx="6471911" cy="3567308"/>
        </a:xfrm>
        <a:prstGeom prst="line">
          <a:avLst/>
        </a:prstGeom>
        <a:ln w="28575">
          <a:solidFill>
            <a:srgbClr val="33CCCC"/>
          </a:solidFill>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156576</xdr:colOff>
      <xdr:row>34</xdr:row>
      <xdr:rowOff>52193</xdr:rowOff>
    </xdr:from>
    <xdr:to>
      <xdr:col>49</xdr:col>
      <xdr:colOff>391439</xdr:colOff>
      <xdr:row>35</xdr:row>
      <xdr:rowOff>91338</xdr:rowOff>
    </xdr:to>
    <xdr:sp macro="" textlink="">
      <xdr:nvSpPr>
        <xdr:cNvPr id="54" name="吹き出し: 線 53">
          <a:extLst>
            <a:ext uri="{FF2B5EF4-FFF2-40B4-BE49-F238E27FC236}">
              <a16:creationId xmlns:a16="http://schemas.microsoft.com/office/drawing/2014/main" id="{3BC9A76A-5D77-4EE0-A520-EAFAD548C798}"/>
            </a:ext>
          </a:extLst>
        </xdr:cNvPr>
        <xdr:cNvSpPr/>
      </xdr:nvSpPr>
      <xdr:spPr>
        <a:xfrm>
          <a:off x="50874400" y="16188664"/>
          <a:ext cx="6779098" cy="386527"/>
        </a:xfrm>
        <a:prstGeom prst="borderCallout1">
          <a:avLst>
            <a:gd name="adj1" fmla="val -885157"/>
            <a:gd name="adj2" fmla="val 36530"/>
            <a:gd name="adj3" fmla="val 7063"/>
            <a:gd name="adj4" fmla="val 36452"/>
          </a:avLst>
        </a:prstGeom>
        <a:solidFill>
          <a:srgbClr val="A2EAE8"/>
        </a:solidFill>
        <a:ln w="28575">
          <a:solidFill>
            <a:srgbClr val="33CCCC"/>
          </a:solidFill>
          <a:headEnd type="oval" w="med" len="med"/>
          <a:tailEnd type="oval"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solidFill>
              <a:latin typeface="メイリオ" panose="020B0604030504040204" pitchFamily="50" charset="-128"/>
              <a:ea typeface="メイリオ" panose="020B0604030504040204" pitchFamily="50" charset="-128"/>
            </a:rPr>
            <a:t>継続採用者ではあるが、今年度からの雇用なので「交付申請時点」では「雇用予定」となります。</a:t>
          </a:r>
        </a:p>
      </xdr:txBody>
    </xdr:sp>
    <xdr:clientData/>
  </xdr:twoCellAnchor>
  <xdr:twoCellAnchor>
    <xdr:from>
      <xdr:col>26</xdr:col>
      <xdr:colOff>574109</xdr:colOff>
      <xdr:row>17</xdr:row>
      <xdr:rowOff>78287</xdr:rowOff>
    </xdr:from>
    <xdr:to>
      <xdr:col>26</xdr:col>
      <xdr:colOff>574110</xdr:colOff>
      <xdr:row>19</xdr:row>
      <xdr:rowOff>13048</xdr:rowOff>
    </xdr:to>
    <xdr:cxnSp macro="">
      <xdr:nvCxnSpPr>
        <xdr:cNvPr id="59" name="直線矢印コネクタ 58">
          <a:extLst>
            <a:ext uri="{FF2B5EF4-FFF2-40B4-BE49-F238E27FC236}">
              <a16:creationId xmlns:a16="http://schemas.microsoft.com/office/drawing/2014/main" id="{AA89E793-AA56-408B-8478-B6CA4F9010F1}"/>
            </a:ext>
          </a:extLst>
        </xdr:cNvPr>
        <xdr:cNvCxnSpPr/>
      </xdr:nvCxnSpPr>
      <xdr:spPr>
        <a:xfrm flipH="1">
          <a:off x="34420479" y="9785958"/>
          <a:ext cx="1" cy="691542"/>
        </a:xfrm>
        <a:prstGeom prst="straightConnector1">
          <a:avLst/>
        </a:prstGeom>
        <a:ln w="38100">
          <a:solidFill>
            <a:srgbClr val="33CC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1500514</xdr:colOff>
      <xdr:row>18</xdr:row>
      <xdr:rowOff>274006</xdr:rowOff>
    </xdr:from>
    <xdr:to>
      <xdr:col>30</xdr:col>
      <xdr:colOff>0</xdr:colOff>
      <xdr:row>20</xdr:row>
      <xdr:rowOff>91336</xdr:rowOff>
    </xdr:to>
    <xdr:sp macro="" textlink="">
      <xdr:nvSpPr>
        <xdr:cNvPr id="62" name="四角形: 角を丸くする 61">
          <a:extLst>
            <a:ext uri="{FF2B5EF4-FFF2-40B4-BE49-F238E27FC236}">
              <a16:creationId xmlns:a16="http://schemas.microsoft.com/office/drawing/2014/main" id="{5C5E6EB0-9FEE-40FB-81FA-3872350D37C8}"/>
            </a:ext>
          </a:extLst>
        </xdr:cNvPr>
        <xdr:cNvSpPr/>
      </xdr:nvSpPr>
      <xdr:spPr>
        <a:xfrm>
          <a:off x="33781130" y="10360068"/>
          <a:ext cx="3927432" cy="574110"/>
        </a:xfrm>
        <a:prstGeom prst="roundRect">
          <a:avLst/>
        </a:prstGeom>
        <a:noFill/>
        <a:ln w="5715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0</xdr:colOff>
      <xdr:row>40</xdr:row>
      <xdr:rowOff>247911</xdr:rowOff>
    </xdr:from>
    <xdr:to>
      <xdr:col>30</xdr:col>
      <xdr:colOff>78288</xdr:colOff>
      <xdr:row>42</xdr:row>
      <xdr:rowOff>117432</xdr:rowOff>
    </xdr:to>
    <xdr:sp macro="" textlink="">
      <xdr:nvSpPr>
        <xdr:cNvPr id="63" name="四角形: 角を丸くする 62">
          <a:extLst>
            <a:ext uri="{FF2B5EF4-FFF2-40B4-BE49-F238E27FC236}">
              <a16:creationId xmlns:a16="http://schemas.microsoft.com/office/drawing/2014/main" id="{5628F2AE-1FB8-464F-9B24-ADA8159E17C4}"/>
            </a:ext>
          </a:extLst>
        </xdr:cNvPr>
        <xdr:cNvSpPr/>
      </xdr:nvSpPr>
      <xdr:spPr>
        <a:xfrm>
          <a:off x="36743014" y="18162740"/>
          <a:ext cx="1043836" cy="574110"/>
        </a:xfrm>
        <a:prstGeom prst="roundRect">
          <a:avLst/>
        </a:prstGeom>
        <a:noFill/>
        <a:ln w="5715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803843</xdr:colOff>
      <xdr:row>20</xdr:row>
      <xdr:rowOff>39145</xdr:rowOff>
    </xdr:from>
    <xdr:to>
      <xdr:col>29</xdr:col>
      <xdr:colOff>830112</xdr:colOff>
      <xdr:row>40</xdr:row>
      <xdr:rowOff>152400</xdr:rowOff>
    </xdr:to>
    <xdr:cxnSp macro="">
      <xdr:nvCxnSpPr>
        <xdr:cNvPr id="64" name="直線矢印コネクタ 63">
          <a:extLst>
            <a:ext uri="{FF2B5EF4-FFF2-40B4-BE49-F238E27FC236}">
              <a16:creationId xmlns:a16="http://schemas.microsoft.com/office/drawing/2014/main" id="{CA51B748-3002-496C-9E7E-F47A70E17AE2}"/>
            </a:ext>
          </a:extLst>
        </xdr:cNvPr>
        <xdr:cNvCxnSpPr/>
      </xdr:nvCxnSpPr>
      <xdr:spPr>
        <a:xfrm flipH="1">
          <a:off x="37932293" y="11411995"/>
          <a:ext cx="26269" cy="7371305"/>
        </a:xfrm>
        <a:prstGeom prst="straightConnector1">
          <a:avLst/>
        </a:prstGeom>
        <a:ln w="38100">
          <a:solidFill>
            <a:srgbClr val="33CC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1109075</xdr:colOff>
      <xdr:row>11</xdr:row>
      <xdr:rowOff>495822</xdr:rowOff>
    </xdr:from>
    <xdr:to>
      <xdr:col>29</xdr:col>
      <xdr:colOff>430582</xdr:colOff>
      <xdr:row>40</xdr:row>
      <xdr:rowOff>169624</xdr:rowOff>
    </xdr:to>
    <xdr:cxnSp macro="">
      <xdr:nvCxnSpPr>
        <xdr:cNvPr id="66" name="直線矢印コネクタ 65">
          <a:extLst>
            <a:ext uri="{FF2B5EF4-FFF2-40B4-BE49-F238E27FC236}">
              <a16:creationId xmlns:a16="http://schemas.microsoft.com/office/drawing/2014/main" id="{F71A90DD-4D5D-431D-9C1F-8C1C83B48FCF}"/>
            </a:ext>
          </a:extLst>
        </xdr:cNvPr>
        <xdr:cNvCxnSpPr/>
      </xdr:nvCxnSpPr>
      <xdr:spPr>
        <a:xfrm flipH="1" flipV="1">
          <a:off x="24477945" y="6289110"/>
          <a:ext cx="12695651" cy="11795343"/>
        </a:xfrm>
        <a:prstGeom prst="straightConnector1">
          <a:avLst/>
        </a:prstGeom>
        <a:ln w="38100">
          <a:solidFill>
            <a:srgbClr val="33CC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18267</xdr:colOff>
      <xdr:row>11</xdr:row>
      <xdr:rowOff>662313</xdr:rowOff>
    </xdr:from>
    <xdr:to>
      <xdr:col>19</xdr:col>
      <xdr:colOff>1009911</xdr:colOff>
      <xdr:row>12</xdr:row>
      <xdr:rowOff>283923</xdr:rowOff>
    </xdr:to>
    <xdr:sp macro="" textlink="">
      <xdr:nvSpPr>
        <xdr:cNvPr id="71" name="正方形/長方形 70">
          <a:extLst>
            <a:ext uri="{FF2B5EF4-FFF2-40B4-BE49-F238E27FC236}">
              <a16:creationId xmlns:a16="http://schemas.microsoft.com/office/drawing/2014/main" id="{75FF8D88-EAD7-42E8-AED4-D7A977A575AC}"/>
            </a:ext>
          </a:extLst>
        </xdr:cNvPr>
        <xdr:cNvSpPr/>
      </xdr:nvSpPr>
      <xdr:spPr>
        <a:xfrm flipH="1">
          <a:off x="25011867" y="6529713"/>
          <a:ext cx="991644" cy="364560"/>
        </a:xfrm>
        <a:prstGeom prst="rect">
          <a:avLst/>
        </a:prstGeom>
        <a:solidFill>
          <a:srgbClr val="A2EAE8"/>
        </a:solidFill>
        <a:ln w="5080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solidFill>
              <a:latin typeface="メイリオ" panose="020B0604030504040204" pitchFamily="50" charset="-128"/>
              <a:ea typeface="メイリオ" panose="020B0604030504040204" pitchFamily="50" charset="-128"/>
            </a:rPr>
            <a:t>自動反映</a:t>
          </a:r>
          <a:endParaRPr kumimoji="1" lang="en-US" altLang="ja-JP" sz="1100">
            <a:solidFill>
              <a:schemeClr val="tx2"/>
            </a:solidFill>
            <a:latin typeface="メイリオ" panose="020B0604030504040204" pitchFamily="50" charset="-128"/>
            <a:ea typeface="メイリオ" panose="020B0604030504040204" pitchFamily="50" charset="-128"/>
          </a:endParaRPr>
        </a:p>
      </xdr:txBody>
    </xdr:sp>
    <xdr:clientData/>
  </xdr:twoCellAnchor>
  <xdr:twoCellAnchor>
    <xdr:from>
      <xdr:col>1</xdr:col>
      <xdr:colOff>104385</xdr:colOff>
      <xdr:row>36</xdr:row>
      <xdr:rowOff>221815</xdr:rowOff>
    </xdr:from>
    <xdr:to>
      <xdr:col>3</xdr:col>
      <xdr:colOff>365343</xdr:colOff>
      <xdr:row>38</xdr:row>
      <xdr:rowOff>274007</xdr:rowOff>
    </xdr:to>
    <xdr:sp macro="" textlink="">
      <xdr:nvSpPr>
        <xdr:cNvPr id="72" name="吹き出し: 線 71">
          <a:extLst>
            <a:ext uri="{FF2B5EF4-FFF2-40B4-BE49-F238E27FC236}">
              <a16:creationId xmlns:a16="http://schemas.microsoft.com/office/drawing/2014/main" id="{DD88815B-29B8-4F2C-AC8B-6B7FAC16635E}"/>
            </a:ext>
          </a:extLst>
        </xdr:cNvPr>
        <xdr:cNvSpPr/>
      </xdr:nvSpPr>
      <xdr:spPr>
        <a:xfrm>
          <a:off x="790185" y="17271565"/>
          <a:ext cx="2413608" cy="776092"/>
        </a:xfrm>
        <a:prstGeom prst="borderCallout1">
          <a:avLst>
            <a:gd name="adj1" fmla="val -521387"/>
            <a:gd name="adj2" fmla="val 73302"/>
            <a:gd name="adj3" fmla="val 396"/>
            <a:gd name="adj4" fmla="val 83167"/>
          </a:avLst>
        </a:prstGeom>
        <a:solidFill>
          <a:srgbClr val="A2EAE8"/>
        </a:solidFill>
        <a:ln w="28575">
          <a:solidFill>
            <a:srgbClr val="33CCCC"/>
          </a:solidFill>
          <a:headEnd type="oval" w="med" len="med"/>
          <a:tailEnd type="oval"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solidFill>
              <a:latin typeface="メイリオ" panose="020B0604030504040204" pitchFamily="50" charset="-128"/>
              <a:ea typeface="メイリオ" panose="020B0604030504040204" pitchFamily="50" charset="-128"/>
            </a:rPr>
            <a:t>フェローシップ型で受け入れている継続採用者も記載してください。</a:t>
          </a:r>
        </a:p>
      </xdr:txBody>
    </xdr:sp>
    <xdr:clientData/>
  </xdr:twoCellAnchor>
  <xdr:twoCellAnchor>
    <xdr:from>
      <xdr:col>39</xdr:col>
      <xdr:colOff>352295</xdr:colOff>
      <xdr:row>36</xdr:row>
      <xdr:rowOff>109343</xdr:rowOff>
    </xdr:from>
    <xdr:to>
      <xdr:col>50</xdr:col>
      <xdr:colOff>730684</xdr:colOff>
      <xdr:row>38</xdr:row>
      <xdr:rowOff>96295</xdr:rowOff>
    </xdr:to>
    <xdr:sp macro="" textlink="">
      <xdr:nvSpPr>
        <xdr:cNvPr id="73" name="吹き出し: 線 72">
          <a:extLst>
            <a:ext uri="{FF2B5EF4-FFF2-40B4-BE49-F238E27FC236}">
              <a16:creationId xmlns:a16="http://schemas.microsoft.com/office/drawing/2014/main" id="{80D41AC4-3D3A-4BEC-965A-84B89F16C9D1}"/>
            </a:ext>
          </a:extLst>
        </xdr:cNvPr>
        <xdr:cNvSpPr/>
      </xdr:nvSpPr>
      <xdr:spPr>
        <a:xfrm>
          <a:off x="47196245" y="17292443"/>
          <a:ext cx="12036989" cy="710852"/>
        </a:xfrm>
        <a:prstGeom prst="borderCallout1">
          <a:avLst>
            <a:gd name="adj1" fmla="val -470484"/>
            <a:gd name="adj2" fmla="val 4812"/>
            <a:gd name="adj3" fmla="val -8363"/>
            <a:gd name="adj4" fmla="val 5052"/>
          </a:avLst>
        </a:prstGeom>
        <a:solidFill>
          <a:srgbClr val="A2EAE8"/>
        </a:solidFill>
        <a:ln w="28575">
          <a:solidFill>
            <a:srgbClr val="33CCCC"/>
          </a:solidFill>
          <a:headEnd type="oval" w="med" len="med"/>
          <a:tailEnd type="oval"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solidFill>
              <a:latin typeface="メイリオ" panose="020B0604030504040204" pitchFamily="50" charset="-128"/>
              <a:ea typeface="メイリオ" panose="020B0604030504040204" pitchFamily="50" charset="-128"/>
            </a:rPr>
            <a:t>中断の予定等がある場合には、記載してください。また、仮に中断中に給与の支給がない可能性がある場合でも、本会からの承認が下りるまで状況が変わる可能性もあるため</a:t>
          </a:r>
          <a:endParaRPr kumimoji="1" lang="en-US" altLang="ja-JP" sz="1100">
            <a:solidFill>
              <a:schemeClr val="tx2"/>
            </a:solidFill>
            <a:latin typeface="メイリオ" panose="020B0604030504040204" pitchFamily="50" charset="-128"/>
            <a:ea typeface="メイリオ" panose="020B0604030504040204" pitchFamily="50" charset="-128"/>
          </a:endParaRPr>
        </a:p>
        <a:p>
          <a:pPr algn="l"/>
          <a:r>
            <a:rPr kumimoji="1" lang="ja-JP" altLang="en-US" sz="1100">
              <a:solidFill>
                <a:schemeClr val="tx2"/>
              </a:solidFill>
              <a:latin typeface="メイリオ" panose="020B0604030504040204" pitchFamily="50" charset="-128"/>
              <a:ea typeface="メイリオ" panose="020B0604030504040204" pitchFamily="50" charset="-128"/>
            </a:rPr>
            <a:t>雇用支援金については、上限の範囲内で請求していただいても構いません。</a:t>
          </a:r>
        </a:p>
      </xdr:txBody>
    </xdr:sp>
    <xdr:clientData/>
  </xdr:twoCellAnchor>
  <xdr:twoCellAnchor>
    <xdr:from>
      <xdr:col>50</xdr:col>
      <xdr:colOff>7046</xdr:colOff>
      <xdr:row>26</xdr:row>
      <xdr:rowOff>329070</xdr:rowOff>
    </xdr:from>
    <xdr:to>
      <xdr:col>50</xdr:col>
      <xdr:colOff>40540</xdr:colOff>
      <xdr:row>36</xdr:row>
      <xdr:rowOff>95250</xdr:rowOff>
    </xdr:to>
    <xdr:cxnSp macro="">
      <xdr:nvCxnSpPr>
        <xdr:cNvPr id="75" name="直線矢印コネクタ 74">
          <a:extLst>
            <a:ext uri="{FF2B5EF4-FFF2-40B4-BE49-F238E27FC236}">
              <a16:creationId xmlns:a16="http://schemas.microsoft.com/office/drawing/2014/main" id="{B55F0F7E-13A7-4425-A9EF-FE900DE04935}"/>
            </a:ext>
          </a:extLst>
        </xdr:cNvPr>
        <xdr:cNvCxnSpPr/>
      </xdr:nvCxnSpPr>
      <xdr:spPr>
        <a:xfrm flipH="1" flipV="1">
          <a:off x="58509596" y="13892670"/>
          <a:ext cx="33494" cy="3385680"/>
        </a:xfrm>
        <a:prstGeom prst="straightConnector1">
          <a:avLst/>
        </a:prstGeom>
        <a:ln w="38100">
          <a:solidFill>
            <a:srgbClr val="33CCCC"/>
          </a:solidFill>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26096</xdr:colOff>
      <xdr:row>25</xdr:row>
      <xdr:rowOff>307149</xdr:rowOff>
    </xdr:from>
    <xdr:to>
      <xdr:col>51</xdr:col>
      <xdr:colOff>2100720</xdr:colOff>
      <xdr:row>26</xdr:row>
      <xdr:rowOff>342900</xdr:rowOff>
    </xdr:to>
    <xdr:sp macro="" textlink="">
      <xdr:nvSpPr>
        <xdr:cNvPr id="78" name="四角形: 角を丸くする 77">
          <a:extLst>
            <a:ext uri="{FF2B5EF4-FFF2-40B4-BE49-F238E27FC236}">
              <a16:creationId xmlns:a16="http://schemas.microsoft.com/office/drawing/2014/main" id="{208DB7F2-0648-4839-B1DB-8771E24E2679}"/>
            </a:ext>
          </a:extLst>
        </xdr:cNvPr>
        <xdr:cNvSpPr/>
      </xdr:nvSpPr>
      <xdr:spPr>
        <a:xfrm>
          <a:off x="56776046" y="13508799"/>
          <a:ext cx="4798774" cy="397701"/>
        </a:xfrm>
        <a:prstGeom prst="roundRect">
          <a:avLst/>
        </a:prstGeom>
        <a:noFill/>
        <a:ln w="5715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808973</xdr:colOff>
      <xdr:row>25</xdr:row>
      <xdr:rowOff>208768</xdr:rowOff>
    </xdr:from>
    <xdr:to>
      <xdr:col>42</xdr:col>
      <xdr:colOff>117431</xdr:colOff>
      <xdr:row>27</xdr:row>
      <xdr:rowOff>78289</xdr:rowOff>
    </xdr:to>
    <xdr:sp macro="" textlink="">
      <xdr:nvSpPr>
        <xdr:cNvPr id="79" name="四角形: 角を丸くする 78">
          <a:extLst>
            <a:ext uri="{FF2B5EF4-FFF2-40B4-BE49-F238E27FC236}">
              <a16:creationId xmlns:a16="http://schemas.microsoft.com/office/drawing/2014/main" id="{CD46E2A0-957F-4FDA-8376-412653DC211C}"/>
            </a:ext>
          </a:extLst>
        </xdr:cNvPr>
        <xdr:cNvSpPr/>
      </xdr:nvSpPr>
      <xdr:spPr>
        <a:xfrm>
          <a:off x="45276370" y="12839179"/>
          <a:ext cx="4136198" cy="574110"/>
        </a:xfrm>
        <a:prstGeom prst="roundRect">
          <a:avLst/>
        </a:prstGeom>
        <a:noFill/>
        <a:ln w="5715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156575</xdr:colOff>
      <xdr:row>27</xdr:row>
      <xdr:rowOff>13049</xdr:rowOff>
    </xdr:from>
    <xdr:to>
      <xdr:col>37</xdr:col>
      <xdr:colOff>561062</xdr:colOff>
      <xdr:row>27</xdr:row>
      <xdr:rowOff>323851</xdr:rowOff>
    </xdr:to>
    <xdr:sp macro="" textlink="">
      <xdr:nvSpPr>
        <xdr:cNvPr id="52" name="テキスト ボックス 51">
          <a:extLst>
            <a:ext uri="{FF2B5EF4-FFF2-40B4-BE49-F238E27FC236}">
              <a16:creationId xmlns:a16="http://schemas.microsoft.com/office/drawing/2014/main" id="{FEDD3C92-DA09-4CF7-B468-1D2EA63C6D15}"/>
            </a:ext>
          </a:extLst>
        </xdr:cNvPr>
        <xdr:cNvSpPr txBox="1"/>
      </xdr:nvSpPr>
      <xdr:spPr>
        <a:xfrm>
          <a:off x="38256575" y="13938599"/>
          <a:ext cx="7205337" cy="310802"/>
        </a:xfrm>
        <a:prstGeom prst="rect">
          <a:avLst/>
        </a:prstGeom>
        <a:solidFill>
          <a:srgbClr val="A2EAE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chemeClr val="tx2"/>
              </a:solidFill>
              <a:latin typeface="メイリオ" panose="020B0604030504040204" pitchFamily="50" charset="-128"/>
              <a:ea typeface="メイリオ" panose="020B0604030504040204" pitchFamily="50" charset="-128"/>
            </a:rPr>
            <a:t>5</a:t>
          </a:r>
          <a:r>
            <a:rPr kumimoji="1" lang="ja-JP" altLang="en-US" sz="1000">
              <a:solidFill>
                <a:schemeClr val="tx2"/>
              </a:solidFill>
              <a:latin typeface="メイリオ" panose="020B0604030504040204" pitchFamily="50" charset="-128"/>
              <a:ea typeface="メイリオ" panose="020B0604030504040204" pitchFamily="50" charset="-128"/>
            </a:rPr>
            <a:t>月末までで採用辞退となったので、提出時点では以降の月数の数値を</a:t>
          </a:r>
          <a:r>
            <a:rPr kumimoji="1" lang="en-US" altLang="ja-JP" sz="1000">
              <a:solidFill>
                <a:schemeClr val="tx2"/>
              </a:solidFill>
              <a:latin typeface="メイリオ" panose="020B0604030504040204" pitchFamily="50" charset="-128"/>
              <a:ea typeface="メイリオ" panose="020B0604030504040204" pitchFamily="50" charset="-128"/>
            </a:rPr>
            <a:t>0</a:t>
          </a:r>
          <a:r>
            <a:rPr kumimoji="1" lang="ja-JP" altLang="en-US" sz="1000">
              <a:solidFill>
                <a:schemeClr val="tx2"/>
              </a:solidFill>
              <a:latin typeface="メイリオ" panose="020B0604030504040204" pitchFamily="50" charset="-128"/>
              <a:ea typeface="メイリオ" panose="020B0604030504040204" pitchFamily="50" charset="-128"/>
            </a:rPr>
            <a:t>に修正。</a:t>
          </a:r>
        </a:p>
      </xdr:txBody>
    </xdr:sp>
    <xdr:clientData/>
  </xdr:twoCellAnchor>
  <xdr:twoCellAnchor>
    <xdr:from>
      <xdr:col>44</xdr:col>
      <xdr:colOff>1148218</xdr:colOff>
      <xdr:row>26</xdr:row>
      <xdr:rowOff>339246</xdr:rowOff>
    </xdr:from>
    <xdr:to>
      <xdr:col>51</xdr:col>
      <xdr:colOff>2361677</xdr:colOff>
      <xdr:row>28</xdr:row>
      <xdr:rowOff>13046</xdr:rowOff>
    </xdr:to>
    <xdr:sp macro="" textlink="">
      <xdr:nvSpPr>
        <xdr:cNvPr id="53" name="四角形: 角を丸くする 52">
          <a:extLst>
            <a:ext uri="{FF2B5EF4-FFF2-40B4-BE49-F238E27FC236}">
              <a16:creationId xmlns:a16="http://schemas.microsoft.com/office/drawing/2014/main" id="{647B89D8-282C-4DBA-A146-99BBB6084B58}"/>
            </a:ext>
          </a:extLst>
        </xdr:cNvPr>
        <xdr:cNvSpPr/>
      </xdr:nvSpPr>
      <xdr:spPr>
        <a:xfrm>
          <a:off x="52857225" y="13321951"/>
          <a:ext cx="8233253" cy="378390"/>
        </a:xfrm>
        <a:prstGeom prst="roundRect">
          <a:avLst/>
        </a:prstGeom>
        <a:noFill/>
        <a:ln w="5715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46</xdr:col>
      <xdr:colOff>104384</xdr:colOff>
      <xdr:row>21</xdr:row>
      <xdr:rowOff>234863</xdr:rowOff>
    </xdr:from>
    <xdr:ext cx="4813908" cy="1192634"/>
    <xdr:sp macro="" textlink="">
      <xdr:nvSpPr>
        <xdr:cNvPr id="55" name="吹き出し: 線 54">
          <a:extLst>
            <a:ext uri="{FF2B5EF4-FFF2-40B4-BE49-F238E27FC236}">
              <a16:creationId xmlns:a16="http://schemas.microsoft.com/office/drawing/2014/main" id="{D8C29DEC-1EEF-4673-815C-08FF08A84091}"/>
            </a:ext>
          </a:extLst>
        </xdr:cNvPr>
        <xdr:cNvSpPr/>
      </xdr:nvSpPr>
      <xdr:spPr>
        <a:xfrm>
          <a:off x="55025534" y="11988713"/>
          <a:ext cx="4813908" cy="1192634"/>
        </a:xfrm>
        <a:prstGeom prst="borderCallout1">
          <a:avLst>
            <a:gd name="adj1" fmla="val 179219"/>
            <a:gd name="adj2" fmla="val 12620"/>
            <a:gd name="adj3" fmla="val 98778"/>
            <a:gd name="adj4" fmla="val 12990"/>
          </a:avLst>
        </a:prstGeom>
        <a:solidFill>
          <a:srgbClr val="A2EAE8"/>
        </a:solidFill>
        <a:ln w="28575">
          <a:solidFill>
            <a:srgbClr val="33CCCC"/>
          </a:solidFill>
          <a:headEnd type="oval" w="med" len="med"/>
          <a:tailEnd type="oval"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a:solidFill>
                <a:schemeClr val="tx2"/>
              </a:solidFill>
              <a:latin typeface="メイリオ" panose="020B0604030504040204" pitchFamily="50" charset="-128"/>
              <a:ea typeface="メイリオ" panose="020B0604030504040204" pitchFamily="50" charset="-128"/>
            </a:rPr>
            <a:t>前回提出時は雇用継続中だったが、途中で辞退をしたので、「提出時の状況」を「採用終了」に変更。加えて、前回からの変更に該当するので、</a:t>
          </a:r>
          <a:endParaRPr kumimoji="1" lang="en-US" altLang="ja-JP" sz="1100">
            <a:solidFill>
              <a:schemeClr val="tx2"/>
            </a:solidFill>
            <a:latin typeface="メイリオ" panose="020B0604030504040204" pitchFamily="50" charset="-128"/>
            <a:ea typeface="メイリオ" panose="020B0604030504040204" pitchFamily="50" charset="-128"/>
          </a:endParaRPr>
        </a:p>
        <a:p>
          <a:pPr algn="l"/>
          <a:r>
            <a:rPr kumimoji="1" lang="ja-JP" altLang="en-US" sz="1100">
              <a:solidFill>
                <a:schemeClr val="tx2"/>
              </a:solidFill>
              <a:latin typeface="メイリオ" panose="020B0604030504040204" pitchFamily="50" charset="-128"/>
              <a:ea typeface="メイリオ" panose="020B0604030504040204" pitchFamily="50" charset="-128"/>
            </a:rPr>
            <a:t>「有」を選択、「理由」は「辞退」を選択。備考に日付等を記載してください。</a:t>
          </a:r>
        </a:p>
      </xdr:txBody>
    </xdr:sp>
    <xdr:clientData/>
  </xdr:oneCellAnchor>
  <xdr:twoCellAnchor>
    <xdr:from>
      <xdr:col>18</xdr:col>
      <xdr:colOff>952499</xdr:colOff>
      <xdr:row>36</xdr:row>
      <xdr:rowOff>274007</xdr:rowOff>
    </xdr:from>
    <xdr:to>
      <xdr:col>29</xdr:col>
      <xdr:colOff>91334</xdr:colOff>
      <xdr:row>40</xdr:row>
      <xdr:rowOff>117430</xdr:rowOff>
    </xdr:to>
    <xdr:sp macro="" textlink="">
      <xdr:nvSpPr>
        <xdr:cNvPr id="56" name="テキスト ボックス 55">
          <a:extLst>
            <a:ext uri="{FF2B5EF4-FFF2-40B4-BE49-F238E27FC236}">
              <a16:creationId xmlns:a16="http://schemas.microsoft.com/office/drawing/2014/main" id="{85590389-38A4-4C85-A44E-F422137E1CBF}"/>
            </a:ext>
          </a:extLst>
        </xdr:cNvPr>
        <xdr:cNvSpPr txBox="1"/>
      </xdr:nvSpPr>
      <xdr:spPr>
        <a:xfrm>
          <a:off x="24321369" y="16779658"/>
          <a:ext cx="12512979" cy="1252601"/>
        </a:xfrm>
        <a:prstGeom prst="rect">
          <a:avLst/>
        </a:prstGeom>
        <a:solidFill>
          <a:srgbClr val="FFCCCC"/>
        </a:solidFill>
        <a:ln w="28575" cmpd="sng">
          <a:solidFill>
            <a:srgbClr val="FF0066"/>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★様式中の</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箇所の内容★</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３　受入研究機関の変更等により、年度途中から雇用開始をする</a:t>
          </a:r>
          <a:r>
            <a:rPr kumimoji="1" lang="en-US" altLang="ja-JP" sz="1100">
              <a:latin typeface="メイリオ" panose="020B0604030504040204" pitchFamily="50" charset="-128"/>
              <a:ea typeface="メイリオ" panose="020B0604030504040204" pitchFamily="50" charset="-128"/>
            </a:rPr>
            <a:t>PD</a:t>
          </a:r>
          <a:r>
            <a:rPr kumimoji="1" lang="ja-JP" altLang="en-US" sz="1100">
              <a:latin typeface="メイリオ" panose="020B0604030504040204" pitchFamily="50" charset="-128"/>
              <a:ea typeface="メイリオ" panose="020B0604030504040204" pitchFamily="50" charset="-128"/>
            </a:rPr>
            <a:t>等については、「前年度までの支給済額」（研究奨励金、雇用支援金）については、雇用開始時時点の情報としてください。</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　　　また、「今年度請求予定額</a:t>
          </a:r>
          <a:r>
            <a:rPr kumimoji="1" lang="en-US" altLang="ja-JP" sz="1100">
              <a:latin typeface="メイリオ" panose="020B0604030504040204" pitchFamily="50" charset="-128"/>
              <a:ea typeface="メイリオ" panose="020B0604030504040204" pitchFamily="50" charset="-128"/>
            </a:rPr>
            <a:t>(a)</a:t>
          </a:r>
          <a:r>
            <a:rPr kumimoji="1" lang="ja-JP" altLang="en-US" sz="1100">
              <a:latin typeface="メイリオ" panose="020B0604030504040204" pitchFamily="50" charset="-128"/>
              <a:ea typeface="メイリオ" panose="020B0604030504040204" pitchFamily="50" charset="-128"/>
            </a:rPr>
            <a:t>」については、雇用開始以降の金額としてください。</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➡この例では、</a:t>
          </a:r>
          <a:r>
            <a:rPr kumimoji="1" lang="en-US" altLang="ja-JP" sz="1100">
              <a:latin typeface="メイリオ" panose="020B0604030504040204" pitchFamily="50" charset="-128"/>
              <a:ea typeface="メイリオ" panose="020B0604030504040204" pitchFamily="50" charset="-128"/>
            </a:rPr>
            <a:t>PD</a:t>
          </a:r>
          <a:r>
            <a:rPr kumimoji="1" lang="ja-JP" altLang="en-US" sz="1100">
              <a:latin typeface="メイリオ" panose="020B0604030504040204" pitchFamily="50" charset="-128"/>
              <a:ea typeface="メイリオ" panose="020B0604030504040204" pitchFamily="50" charset="-128"/>
            </a:rPr>
            <a:t>として</a:t>
          </a:r>
          <a:r>
            <a:rPr kumimoji="1" lang="en-US" altLang="ja-JP" sz="1100">
              <a:latin typeface="メイリオ" panose="020B0604030504040204" pitchFamily="50" charset="-128"/>
              <a:ea typeface="メイリオ" panose="020B0604030504040204" pitchFamily="50" charset="-128"/>
            </a:rPr>
            <a:t>2024</a:t>
          </a:r>
          <a:r>
            <a:rPr kumimoji="1" lang="ja-JP" altLang="en-US" sz="1100">
              <a:latin typeface="メイリオ" panose="020B0604030504040204" pitchFamily="50" charset="-128"/>
              <a:ea typeface="メイリオ" panose="020B0604030504040204" pitchFamily="50" charset="-128"/>
            </a:rPr>
            <a:t>年</a:t>
          </a:r>
          <a:r>
            <a:rPr kumimoji="1" lang="en-US" altLang="ja-JP" sz="1100">
              <a:latin typeface="メイリオ" panose="020B0604030504040204" pitchFamily="50" charset="-128"/>
              <a:ea typeface="メイリオ" panose="020B0604030504040204" pitchFamily="50" charset="-128"/>
            </a:rPr>
            <a:t>4</a:t>
          </a:r>
          <a:r>
            <a:rPr kumimoji="1" lang="ja-JP" altLang="en-US" sz="1100">
              <a:latin typeface="メイリオ" panose="020B0604030504040204" pitchFamily="50" charset="-128"/>
              <a:ea typeface="メイリオ" panose="020B0604030504040204" pitchFamily="50" charset="-128"/>
            </a:rPr>
            <a:t>月</a:t>
          </a:r>
          <a:r>
            <a:rPr kumimoji="1" lang="en-US" altLang="ja-JP" sz="1100">
              <a:latin typeface="メイリオ" panose="020B0604030504040204" pitchFamily="50" charset="-128"/>
              <a:ea typeface="メイリオ" panose="020B0604030504040204" pitchFamily="50" charset="-128"/>
            </a:rPr>
            <a:t>1</a:t>
          </a:r>
          <a:r>
            <a:rPr kumimoji="1" lang="ja-JP" altLang="en-US" sz="1100">
              <a:latin typeface="メイリオ" panose="020B0604030504040204" pitchFamily="50" charset="-128"/>
              <a:ea typeface="メイリオ" panose="020B0604030504040204" pitchFamily="50" charset="-128"/>
            </a:rPr>
            <a:t>日に採用開始となっているが、本人の希望により、雇用の開始は</a:t>
          </a:r>
          <a:r>
            <a:rPr kumimoji="1" lang="en-US" altLang="ja-JP" sz="1100">
              <a:latin typeface="メイリオ" panose="020B0604030504040204" pitchFamily="50" charset="-128"/>
              <a:ea typeface="メイリオ" panose="020B0604030504040204" pitchFamily="50" charset="-128"/>
            </a:rPr>
            <a:t>2024/10/1</a:t>
          </a:r>
          <a:r>
            <a:rPr kumimoji="1" lang="ja-JP" altLang="en-US" sz="1100">
              <a:latin typeface="メイリオ" panose="020B0604030504040204" pitchFamily="50" charset="-128"/>
              <a:ea typeface="メイリオ" panose="020B0604030504040204" pitchFamily="50" charset="-128"/>
            </a:rPr>
            <a:t>となっているので、採用開始から雇用開始までの研究奨励金の支給額を記載。</a:t>
          </a:r>
          <a:endParaRPr kumimoji="1" lang="en-US" altLang="ja-JP" sz="1100">
            <a:latin typeface="メイリオ" panose="020B0604030504040204" pitchFamily="50" charset="-128"/>
            <a:ea typeface="メイリオ" panose="020B0604030504040204" pitchFamily="50" charset="-128"/>
          </a:endParaRPr>
        </a:p>
      </xdr:txBody>
    </xdr:sp>
    <xdr:clientData/>
  </xdr:twoCellAnchor>
  <xdr:twoCellAnchor>
    <xdr:from>
      <xdr:col>11</xdr:col>
      <xdr:colOff>52192</xdr:colOff>
      <xdr:row>31</xdr:row>
      <xdr:rowOff>0</xdr:rowOff>
    </xdr:from>
    <xdr:to>
      <xdr:col>24</xdr:col>
      <xdr:colOff>65241</xdr:colOff>
      <xdr:row>32</xdr:row>
      <xdr:rowOff>13048</xdr:rowOff>
    </xdr:to>
    <xdr:sp macro="" textlink="">
      <xdr:nvSpPr>
        <xdr:cNvPr id="57" name="四角形: 角を丸くする 56">
          <a:extLst>
            <a:ext uri="{FF2B5EF4-FFF2-40B4-BE49-F238E27FC236}">
              <a16:creationId xmlns:a16="http://schemas.microsoft.com/office/drawing/2014/main" id="{0B79F500-6A70-40BE-9A4F-8B1FC8D29792}"/>
            </a:ext>
          </a:extLst>
        </xdr:cNvPr>
        <xdr:cNvSpPr/>
      </xdr:nvSpPr>
      <xdr:spPr>
        <a:xfrm>
          <a:off x="14339692" y="14744178"/>
          <a:ext cx="16818802" cy="365343"/>
        </a:xfrm>
        <a:prstGeom prst="roundRect">
          <a:avLst/>
        </a:prstGeom>
        <a:noFill/>
        <a:ln w="57150">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561061</xdr:colOff>
      <xdr:row>32</xdr:row>
      <xdr:rowOff>39142</xdr:rowOff>
    </xdr:from>
    <xdr:to>
      <xdr:col>22</xdr:col>
      <xdr:colOff>574109</xdr:colOff>
      <xdr:row>36</xdr:row>
      <xdr:rowOff>195719</xdr:rowOff>
    </xdr:to>
    <xdr:cxnSp macro="">
      <xdr:nvCxnSpPr>
        <xdr:cNvPr id="19" name="直線コネクタ 18">
          <a:extLst>
            <a:ext uri="{FF2B5EF4-FFF2-40B4-BE49-F238E27FC236}">
              <a16:creationId xmlns:a16="http://schemas.microsoft.com/office/drawing/2014/main" id="{00F14D45-25F7-472B-B797-D49E179F35F7}"/>
            </a:ext>
          </a:extLst>
        </xdr:cNvPr>
        <xdr:cNvCxnSpPr/>
      </xdr:nvCxnSpPr>
      <xdr:spPr>
        <a:xfrm flipH="1" flipV="1">
          <a:off x="28757671" y="15135615"/>
          <a:ext cx="13048" cy="1565755"/>
        </a:xfrm>
        <a:prstGeom prst="line">
          <a:avLst/>
        </a:prstGeom>
        <a:ln w="28575">
          <a:solidFill>
            <a:srgbClr val="FF0066"/>
          </a:solidFill>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748692</xdr:colOff>
      <xdr:row>36</xdr:row>
      <xdr:rowOff>205635</xdr:rowOff>
    </xdr:from>
    <xdr:to>
      <xdr:col>16</xdr:col>
      <xdr:colOff>0</xdr:colOff>
      <xdr:row>37</xdr:row>
      <xdr:rowOff>323066</xdr:rowOff>
    </xdr:to>
    <xdr:sp macro="" textlink="">
      <xdr:nvSpPr>
        <xdr:cNvPr id="67" name="吹き出し: 線 66">
          <a:extLst>
            <a:ext uri="{FF2B5EF4-FFF2-40B4-BE49-F238E27FC236}">
              <a16:creationId xmlns:a16="http://schemas.microsoft.com/office/drawing/2014/main" id="{92F07014-5C50-40AC-B0CF-16FBCD1FD30D}"/>
            </a:ext>
          </a:extLst>
        </xdr:cNvPr>
        <xdr:cNvSpPr/>
      </xdr:nvSpPr>
      <xdr:spPr>
        <a:xfrm>
          <a:off x="18027042" y="17255385"/>
          <a:ext cx="3118458" cy="479381"/>
        </a:xfrm>
        <a:prstGeom prst="borderCallout1">
          <a:avLst>
            <a:gd name="adj1" fmla="val -629252"/>
            <a:gd name="adj2" fmla="val 43588"/>
            <a:gd name="adj3" fmla="val -7552"/>
            <a:gd name="adj4" fmla="val 43654"/>
          </a:avLst>
        </a:prstGeom>
        <a:solidFill>
          <a:srgbClr val="CCCCFF"/>
        </a:solidFill>
        <a:ln w="28575">
          <a:solidFill>
            <a:srgbClr val="9966FF"/>
          </a:solidFill>
          <a:headEnd type="oval" w="med" len="med"/>
          <a:tailEnd type="oval"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solidFill>
              <a:latin typeface="メイリオ" panose="020B0604030504040204" pitchFamily="50" charset="-128"/>
              <a:ea typeface="メイリオ" panose="020B0604030504040204" pitchFamily="50" charset="-128"/>
            </a:rPr>
            <a:t>途中で辞退となった場合、修正してください。</a:t>
          </a:r>
        </a:p>
      </xdr:txBody>
    </xdr:sp>
    <xdr:clientData/>
  </xdr:twoCellAnchor>
  <xdr:twoCellAnchor>
    <xdr:from>
      <xdr:col>13</xdr:col>
      <xdr:colOff>1213459</xdr:colOff>
      <xdr:row>26</xdr:row>
      <xdr:rowOff>339246</xdr:rowOff>
    </xdr:from>
    <xdr:to>
      <xdr:col>17</xdr:col>
      <xdr:colOff>15363</xdr:colOff>
      <xdr:row>28</xdr:row>
      <xdr:rowOff>76814</xdr:rowOff>
    </xdr:to>
    <xdr:sp macro="" textlink="">
      <xdr:nvSpPr>
        <xdr:cNvPr id="68" name="四角形: 角を丸くする 67">
          <a:extLst>
            <a:ext uri="{FF2B5EF4-FFF2-40B4-BE49-F238E27FC236}">
              <a16:creationId xmlns:a16="http://schemas.microsoft.com/office/drawing/2014/main" id="{574B1C1C-8DC5-44CD-B49D-66D543E8E741}"/>
            </a:ext>
          </a:extLst>
        </xdr:cNvPr>
        <xdr:cNvSpPr/>
      </xdr:nvSpPr>
      <xdr:spPr>
        <a:xfrm>
          <a:off x="18220193" y="13428440"/>
          <a:ext cx="3917751" cy="444261"/>
        </a:xfrm>
        <a:prstGeom prst="roundRect">
          <a:avLst/>
        </a:prstGeom>
        <a:noFill/>
        <a:ln w="57150">
          <a:solidFill>
            <a:srgbClr val="99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509205</xdr:colOff>
      <xdr:row>34</xdr:row>
      <xdr:rowOff>174059</xdr:rowOff>
    </xdr:from>
    <xdr:to>
      <xdr:col>42</xdr:col>
      <xdr:colOff>1086828</xdr:colOff>
      <xdr:row>35</xdr:row>
      <xdr:rowOff>187107</xdr:rowOff>
    </xdr:to>
    <xdr:sp macro="" textlink="">
      <xdr:nvSpPr>
        <xdr:cNvPr id="70" name="正方形/長方形 69">
          <a:extLst>
            <a:ext uri="{FF2B5EF4-FFF2-40B4-BE49-F238E27FC236}">
              <a16:creationId xmlns:a16="http://schemas.microsoft.com/office/drawing/2014/main" id="{C3B6F368-B194-4AEC-B84E-9DE4827BCFB9}"/>
            </a:ext>
          </a:extLst>
        </xdr:cNvPr>
        <xdr:cNvSpPr/>
      </xdr:nvSpPr>
      <xdr:spPr>
        <a:xfrm>
          <a:off x="41063724" y="16012424"/>
          <a:ext cx="9260027" cy="367183"/>
        </a:xfrm>
        <a:prstGeom prst="rect">
          <a:avLst/>
        </a:prstGeom>
        <a:solidFill>
          <a:srgbClr val="CCECFF"/>
        </a:solidFill>
        <a:ln w="57150">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solidFill>
              <a:latin typeface="Meiryo UI" panose="020B0604030504040204" pitchFamily="50" charset="-128"/>
              <a:ea typeface="Meiryo UI" panose="020B0604030504040204" pitchFamily="50" charset="-128"/>
            </a:rPr>
            <a:t>機関変更（転入）予定者は、転出移行の金額を</a:t>
          </a:r>
          <a:r>
            <a:rPr kumimoji="1" lang="en-US" altLang="ja-JP" sz="1100">
              <a:solidFill>
                <a:schemeClr val="tx2"/>
              </a:solidFill>
              <a:latin typeface="Meiryo UI" panose="020B0604030504040204" pitchFamily="50" charset="-128"/>
              <a:ea typeface="Meiryo UI" panose="020B0604030504040204" pitchFamily="50" charset="-128"/>
            </a:rPr>
            <a:t>0</a:t>
          </a:r>
          <a:r>
            <a:rPr kumimoji="1" lang="ja-JP" altLang="en-US" sz="1100">
              <a:solidFill>
                <a:schemeClr val="tx2"/>
              </a:solidFill>
              <a:latin typeface="Meiryo UI" panose="020B0604030504040204" pitchFamily="50" charset="-128"/>
              <a:ea typeface="Meiryo UI" panose="020B0604030504040204" pitchFamily="50" charset="-128"/>
            </a:rPr>
            <a:t>にする。新たに機関変更により転入する者は、</a:t>
          </a:r>
          <a:r>
            <a:rPr kumimoji="1" lang="en-US" altLang="ja-JP" sz="1100">
              <a:solidFill>
                <a:schemeClr val="tx2"/>
              </a:solidFill>
              <a:latin typeface="Meiryo UI" panose="020B0604030504040204" pitchFamily="50" charset="-128"/>
              <a:ea typeface="Meiryo UI" panose="020B0604030504040204" pitchFamily="50" charset="-128"/>
            </a:rPr>
            <a:t>1</a:t>
          </a:r>
          <a:r>
            <a:rPr kumimoji="1" lang="ja-JP" altLang="en-US" sz="1100">
              <a:solidFill>
                <a:schemeClr val="tx2"/>
              </a:solidFill>
              <a:latin typeface="Meiryo UI" panose="020B0604030504040204" pitchFamily="50" charset="-128"/>
              <a:ea typeface="Meiryo UI" panose="020B0604030504040204" pitchFamily="50" charset="-128"/>
            </a:rPr>
            <a:t>人あたりの上限の範囲に留意し、転入移行の金額を記入。</a:t>
          </a:r>
          <a:endParaRPr kumimoji="1" lang="en-US" altLang="ja-JP" sz="1100">
            <a:solidFill>
              <a:schemeClr val="tx2"/>
            </a:solidFill>
            <a:latin typeface="Meiryo UI" panose="020B0604030504040204" pitchFamily="50" charset="-128"/>
            <a:ea typeface="Meiryo UI" panose="020B0604030504040204" pitchFamily="50" charset="-128"/>
          </a:endParaRPr>
        </a:p>
      </xdr:txBody>
    </xdr:sp>
    <xdr:clientData/>
  </xdr:twoCellAnchor>
  <xdr:twoCellAnchor>
    <xdr:from>
      <xdr:col>18</xdr:col>
      <xdr:colOff>1238738</xdr:colOff>
      <xdr:row>8</xdr:row>
      <xdr:rowOff>655515</xdr:rowOff>
    </xdr:from>
    <xdr:to>
      <xdr:col>22</xdr:col>
      <xdr:colOff>76200</xdr:colOff>
      <xdr:row>10</xdr:row>
      <xdr:rowOff>105997</xdr:rowOff>
    </xdr:to>
    <xdr:sp macro="" textlink="">
      <xdr:nvSpPr>
        <xdr:cNvPr id="40" name="四角形: 角を丸くする 39">
          <a:extLst>
            <a:ext uri="{FF2B5EF4-FFF2-40B4-BE49-F238E27FC236}">
              <a16:creationId xmlns:a16="http://schemas.microsoft.com/office/drawing/2014/main" id="{3C6041EC-4537-4368-94B6-983771D5812C}"/>
            </a:ext>
          </a:extLst>
        </xdr:cNvPr>
        <xdr:cNvSpPr/>
      </xdr:nvSpPr>
      <xdr:spPr>
        <a:xfrm>
          <a:off x="24936938" y="4294065"/>
          <a:ext cx="3695212" cy="936382"/>
        </a:xfrm>
        <a:prstGeom prst="roundRect">
          <a:avLst/>
        </a:prstGeom>
        <a:noFill/>
        <a:ln w="3810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28330</xdr:colOff>
      <xdr:row>4</xdr:row>
      <xdr:rowOff>171450</xdr:rowOff>
    </xdr:from>
    <xdr:to>
      <xdr:col>24</xdr:col>
      <xdr:colOff>368347</xdr:colOff>
      <xdr:row>6</xdr:row>
      <xdr:rowOff>352088</xdr:rowOff>
    </xdr:to>
    <xdr:sp macro="" textlink="">
      <xdr:nvSpPr>
        <xdr:cNvPr id="74" name="吹き出し: 線 73">
          <a:extLst>
            <a:ext uri="{FF2B5EF4-FFF2-40B4-BE49-F238E27FC236}">
              <a16:creationId xmlns:a16="http://schemas.microsoft.com/office/drawing/2014/main" id="{3F6AD9EB-3743-4487-9587-00064C06C79C}"/>
            </a:ext>
          </a:extLst>
        </xdr:cNvPr>
        <xdr:cNvSpPr/>
      </xdr:nvSpPr>
      <xdr:spPr>
        <a:xfrm>
          <a:off x="28584280" y="1695450"/>
          <a:ext cx="3254667" cy="809288"/>
        </a:xfrm>
        <a:prstGeom prst="borderCallout1">
          <a:avLst>
            <a:gd name="adj1" fmla="val 101182"/>
            <a:gd name="adj2" fmla="val 12195"/>
            <a:gd name="adj3" fmla="val 325002"/>
            <a:gd name="adj4" fmla="val -56346"/>
          </a:avLst>
        </a:prstGeom>
        <a:solidFill>
          <a:srgbClr val="A2EAE8"/>
        </a:solidFill>
        <a:ln w="38100">
          <a:solidFill>
            <a:srgbClr val="33CCCC"/>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2"/>
              </a:solidFill>
              <a:latin typeface="Meiryo UI" panose="020B0604030504040204" pitchFamily="50" charset="-128"/>
              <a:ea typeface="Meiryo UI" panose="020B0604030504040204" pitchFamily="50" charset="-128"/>
            </a:rPr>
            <a:t>ここは、交付申請時ではなく、現時点での見込を記入。</a:t>
          </a:r>
        </a:p>
      </xdr:txBody>
    </xdr:sp>
    <xdr:clientData/>
  </xdr:twoCellAnchor>
  <xdr:twoCellAnchor>
    <xdr:from>
      <xdr:col>11</xdr:col>
      <xdr:colOff>1355481</xdr:colOff>
      <xdr:row>7</xdr:row>
      <xdr:rowOff>525096</xdr:rowOff>
    </xdr:from>
    <xdr:to>
      <xdr:col>19</xdr:col>
      <xdr:colOff>488462</xdr:colOff>
      <xdr:row>9</xdr:row>
      <xdr:rowOff>256442</xdr:rowOff>
    </xdr:to>
    <xdr:cxnSp macro="">
      <xdr:nvCxnSpPr>
        <xdr:cNvPr id="44" name="直線コネクタ 43">
          <a:extLst>
            <a:ext uri="{FF2B5EF4-FFF2-40B4-BE49-F238E27FC236}">
              <a16:creationId xmlns:a16="http://schemas.microsoft.com/office/drawing/2014/main" id="{1F3CBC36-9BD7-4E39-B26F-347A55BDFE10}"/>
            </a:ext>
          </a:extLst>
        </xdr:cNvPr>
        <xdr:cNvCxnSpPr/>
      </xdr:nvCxnSpPr>
      <xdr:spPr>
        <a:xfrm>
          <a:off x="15606346" y="3394808"/>
          <a:ext cx="9512789" cy="1196730"/>
        </a:xfrm>
        <a:prstGeom prst="line">
          <a:avLst/>
        </a:prstGeom>
        <a:ln w="38100">
          <a:solidFill>
            <a:srgbClr val="FF0066"/>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1306635</xdr:colOff>
      <xdr:row>8</xdr:row>
      <xdr:rowOff>512884</xdr:rowOff>
    </xdr:from>
    <xdr:to>
      <xdr:col>18</xdr:col>
      <xdr:colOff>402980</xdr:colOff>
      <xdr:row>9</xdr:row>
      <xdr:rowOff>439616</xdr:rowOff>
    </xdr:to>
    <xdr:cxnSp macro="">
      <xdr:nvCxnSpPr>
        <xdr:cNvPr id="76" name="直線コネクタ 75">
          <a:extLst>
            <a:ext uri="{FF2B5EF4-FFF2-40B4-BE49-F238E27FC236}">
              <a16:creationId xmlns:a16="http://schemas.microsoft.com/office/drawing/2014/main" id="{17CC12C7-B704-4F04-89AD-A7BA305EE0F1}"/>
            </a:ext>
          </a:extLst>
        </xdr:cNvPr>
        <xdr:cNvCxnSpPr/>
      </xdr:nvCxnSpPr>
      <xdr:spPr>
        <a:xfrm>
          <a:off x="15557500" y="4115288"/>
          <a:ext cx="8193942" cy="659424"/>
        </a:xfrm>
        <a:prstGeom prst="line">
          <a:avLst/>
        </a:prstGeom>
        <a:ln w="38100">
          <a:solidFill>
            <a:srgbClr val="FF0066"/>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1295400</xdr:colOff>
      <xdr:row>9</xdr:row>
      <xdr:rowOff>552450</xdr:rowOff>
    </xdr:from>
    <xdr:to>
      <xdr:col>17</xdr:col>
      <xdr:colOff>400050</xdr:colOff>
      <xdr:row>11</xdr:row>
      <xdr:rowOff>342900</xdr:rowOff>
    </xdr:to>
    <xdr:cxnSp macro="">
      <xdr:nvCxnSpPr>
        <xdr:cNvPr id="77" name="直線コネクタ 76">
          <a:extLst>
            <a:ext uri="{FF2B5EF4-FFF2-40B4-BE49-F238E27FC236}">
              <a16:creationId xmlns:a16="http://schemas.microsoft.com/office/drawing/2014/main" id="{E4FC32E2-0FEF-4B5A-996A-FD0737151CA3}"/>
            </a:ext>
          </a:extLst>
        </xdr:cNvPr>
        <xdr:cNvCxnSpPr/>
      </xdr:nvCxnSpPr>
      <xdr:spPr>
        <a:xfrm>
          <a:off x="15887700" y="4933950"/>
          <a:ext cx="6915150" cy="1276350"/>
        </a:xfrm>
        <a:prstGeom prst="line">
          <a:avLst/>
        </a:prstGeom>
        <a:ln w="38100">
          <a:solidFill>
            <a:srgbClr val="FF0066"/>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1314450</xdr:colOff>
      <xdr:row>10</xdr:row>
      <xdr:rowOff>476250</xdr:rowOff>
    </xdr:from>
    <xdr:to>
      <xdr:col>17</xdr:col>
      <xdr:colOff>342900</xdr:colOff>
      <xdr:row>13</xdr:row>
      <xdr:rowOff>381000</xdr:rowOff>
    </xdr:to>
    <xdr:cxnSp macro="">
      <xdr:nvCxnSpPr>
        <xdr:cNvPr id="80" name="直線コネクタ 79">
          <a:extLst>
            <a:ext uri="{FF2B5EF4-FFF2-40B4-BE49-F238E27FC236}">
              <a16:creationId xmlns:a16="http://schemas.microsoft.com/office/drawing/2014/main" id="{DFF13811-4A37-4B5B-ACA8-952C0B772F57}"/>
            </a:ext>
          </a:extLst>
        </xdr:cNvPr>
        <xdr:cNvCxnSpPr/>
      </xdr:nvCxnSpPr>
      <xdr:spPr>
        <a:xfrm>
          <a:off x="15906750" y="5600700"/>
          <a:ext cx="6838950" cy="2133600"/>
        </a:xfrm>
        <a:prstGeom prst="line">
          <a:avLst/>
        </a:prstGeom>
        <a:ln w="38100">
          <a:solidFill>
            <a:srgbClr val="FF0066"/>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938316</xdr:colOff>
      <xdr:row>7</xdr:row>
      <xdr:rowOff>279528</xdr:rowOff>
    </xdr:from>
    <xdr:to>
      <xdr:col>14</xdr:col>
      <xdr:colOff>91336</xdr:colOff>
      <xdr:row>9</xdr:row>
      <xdr:rowOff>247911</xdr:rowOff>
    </xdr:to>
    <xdr:sp macro="" textlink="">
      <xdr:nvSpPr>
        <xdr:cNvPr id="10" name="正方形/長方形 9">
          <a:extLst>
            <a:ext uri="{FF2B5EF4-FFF2-40B4-BE49-F238E27FC236}">
              <a16:creationId xmlns:a16="http://schemas.microsoft.com/office/drawing/2014/main" id="{0C4F4127-5C9A-446F-A683-19FB9F31D624}"/>
            </a:ext>
          </a:extLst>
        </xdr:cNvPr>
        <xdr:cNvSpPr/>
      </xdr:nvSpPr>
      <xdr:spPr>
        <a:xfrm flipH="1">
          <a:off x="16752426" y="3150076"/>
          <a:ext cx="1566889" cy="1429753"/>
        </a:xfrm>
        <a:prstGeom prst="rect">
          <a:avLst/>
        </a:prstGeom>
        <a:solidFill>
          <a:srgbClr val="A2EAE8"/>
        </a:solidFill>
        <a:ln w="5080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2"/>
              </a:solidFill>
              <a:latin typeface="Meiryo UI" panose="020B0604030504040204" pitchFamily="50" charset="-128"/>
              <a:ea typeface="Meiryo UI" panose="020B0604030504040204" pitchFamily="50" charset="-128"/>
            </a:rPr>
            <a:t>全て入力してください。該当するものが無い場合は「</a:t>
          </a:r>
          <a:r>
            <a:rPr kumimoji="1" lang="en-US" altLang="ja-JP" sz="1400">
              <a:solidFill>
                <a:schemeClr val="tx2"/>
              </a:solidFill>
              <a:latin typeface="Meiryo UI" panose="020B0604030504040204" pitchFamily="50" charset="-128"/>
              <a:ea typeface="Meiryo UI" panose="020B0604030504040204" pitchFamily="50" charset="-128"/>
            </a:rPr>
            <a:t>0</a:t>
          </a:r>
          <a:r>
            <a:rPr kumimoji="1" lang="ja-JP" altLang="en-US" sz="1400">
              <a:solidFill>
                <a:schemeClr val="tx2"/>
              </a:solidFill>
              <a:latin typeface="Meiryo UI" panose="020B0604030504040204" pitchFamily="50" charset="-128"/>
              <a:ea typeface="Meiryo UI" panose="020B0604030504040204" pitchFamily="50" charset="-128"/>
            </a:rPr>
            <a:t>」と入力してください。</a:t>
          </a:r>
        </a:p>
      </xdr:txBody>
    </xdr:sp>
    <xdr:clientData/>
  </xdr:twoCellAnchor>
  <xdr:twoCellAnchor>
    <xdr:from>
      <xdr:col>34</xdr:col>
      <xdr:colOff>48846</xdr:colOff>
      <xdr:row>31</xdr:row>
      <xdr:rowOff>341923</xdr:rowOff>
    </xdr:from>
    <xdr:to>
      <xdr:col>42</xdr:col>
      <xdr:colOff>0</xdr:colOff>
      <xdr:row>33</xdr:row>
      <xdr:rowOff>341923</xdr:rowOff>
    </xdr:to>
    <xdr:sp macro="" textlink="">
      <xdr:nvSpPr>
        <xdr:cNvPr id="58" name="四角形: 角を丸くする 57">
          <a:extLst>
            <a:ext uri="{FF2B5EF4-FFF2-40B4-BE49-F238E27FC236}">
              <a16:creationId xmlns:a16="http://schemas.microsoft.com/office/drawing/2014/main" id="{E5273903-1A5E-4491-A94C-EF970F5324CC}"/>
            </a:ext>
          </a:extLst>
        </xdr:cNvPr>
        <xdr:cNvSpPr/>
      </xdr:nvSpPr>
      <xdr:spPr>
        <a:xfrm>
          <a:off x="41568077" y="15117885"/>
          <a:ext cx="7668846" cy="708269"/>
        </a:xfrm>
        <a:prstGeom prst="roundRect">
          <a:avLst/>
        </a:prstGeom>
        <a:noFill/>
        <a:ln w="38100">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24423</xdr:colOff>
      <xdr:row>33</xdr:row>
      <xdr:rowOff>341923</xdr:rowOff>
    </xdr:from>
    <xdr:to>
      <xdr:col>38</xdr:col>
      <xdr:colOff>24423</xdr:colOff>
      <xdr:row>34</xdr:row>
      <xdr:rowOff>232020</xdr:rowOff>
    </xdr:to>
    <xdr:cxnSp macro="">
      <xdr:nvCxnSpPr>
        <xdr:cNvPr id="61" name="直線コネクタ 60">
          <a:extLst>
            <a:ext uri="{FF2B5EF4-FFF2-40B4-BE49-F238E27FC236}">
              <a16:creationId xmlns:a16="http://schemas.microsoft.com/office/drawing/2014/main" id="{C0923A94-F856-47F5-83DD-E7184305B5F8}"/>
            </a:ext>
          </a:extLst>
        </xdr:cNvPr>
        <xdr:cNvCxnSpPr>
          <a:stCxn id="58" idx="2"/>
        </xdr:cNvCxnSpPr>
      </xdr:nvCxnSpPr>
      <xdr:spPr>
        <a:xfrm>
          <a:off x="45402500" y="15826154"/>
          <a:ext cx="0" cy="244231"/>
        </a:xfrm>
        <a:prstGeom prst="line">
          <a:avLst/>
        </a:prstGeom>
        <a:ln w="38100">
          <a:solidFill>
            <a:srgbClr val="0066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57150</xdr:colOff>
      <xdr:row>39</xdr:row>
      <xdr:rowOff>266700</xdr:rowOff>
    </xdr:from>
    <xdr:to>
      <xdr:col>17</xdr:col>
      <xdr:colOff>455372</xdr:colOff>
      <xdr:row>54</xdr:row>
      <xdr:rowOff>133350</xdr:rowOff>
    </xdr:to>
    <xdr:sp macro="" textlink="">
      <xdr:nvSpPr>
        <xdr:cNvPr id="85" name="テキスト ボックス 84">
          <a:extLst>
            <a:ext uri="{FF2B5EF4-FFF2-40B4-BE49-F238E27FC236}">
              <a16:creationId xmlns:a16="http://schemas.microsoft.com/office/drawing/2014/main" id="{897B427F-03FF-4576-867C-DC855D29F3F0}"/>
            </a:ext>
          </a:extLst>
        </xdr:cNvPr>
        <xdr:cNvSpPr txBox="1"/>
      </xdr:nvSpPr>
      <xdr:spPr>
        <a:xfrm>
          <a:off x="2895600" y="18135600"/>
          <a:ext cx="19676822" cy="4133850"/>
        </a:xfrm>
        <a:prstGeom prst="rect">
          <a:avLst/>
        </a:prstGeom>
        <a:solidFill>
          <a:srgbClr val="FFCCCC"/>
        </a:solidFill>
        <a:ln w="28575" cmpd="sng">
          <a:solidFill>
            <a:srgbClr val="FF006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メイリオ" panose="020B0604030504040204" pitchFamily="50" charset="-128"/>
              <a:ea typeface="メイリオ" panose="020B0604030504040204" pitchFamily="50" charset="-128"/>
            </a:rPr>
            <a:t>★様式中の</a:t>
          </a:r>
          <a:r>
            <a:rPr kumimoji="1" lang="en-US" altLang="ja-JP" sz="1100">
              <a:solidFill>
                <a:sysClr val="windowText" lastClr="000000"/>
              </a:solidFill>
              <a:latin typeface="メイリオ" panose="020B0604030504040204" pitchFamily="50" charset="-128"/>
              <a:ea typeface="メイリオ" panose="020B0604030504040204" pitchFamily="50" charset="-128"/>
            </a:rPr>
            <a:t>※</a:t>
          </a:r>
          <a:r>
            <a:rPr kumimoji="1" lang="ja-JP" altLang="en-US" sz="1100">
              <a:solidFill>
                <a:sysClr val="windowText" lastClr="000000"/>
              </a:solidFill>
              <a:latin typeface="メイリオ" panose="020B0604030504040204" pitchFamily="50" charset="-128"/>
              <a:ea typeface="メイリオ" panose="020B0604030504040204" pitchFamily="50" charset="-128"/>
            </a:rPr>
            <a:t>箇所の内容★</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r>
            <a:rPr kumimoji="1" lang="en-US" altLang="ja-JP" sz="1100">
              <a:solidFill>
                <a:sysClr val="windowText" lastClr="000000"/>
              </a:solidFill>
              <a:latin typeface="メイリオ" panose="020B0604030504040204" pitchFamily="50" charset="-128"/>
              <a:ea typeface="メイリオ" panose="020B0604030504040204" pitchFamily="50" charset="-128"/>
            </a:rPr>
            <a:t>※</a:t>
          </a:r>
          <a:r>
            <a:rPr kumimoji="1" lang="ja-JP" altLang="en-US" sz="1100">
              <a:solidFill>
                <a:sysClr val="windowText" lastClr="000000"/>
              </a:solidFill>
              <a:latin typeface="メイリオ" panose="020B0604030504040204" pitchFamily="50" charset="-128"/>
              <a:ea typeface="メイリオ" panose="020B0604030504040204" pitchFamily="50" charset="-128"/>
            </a:rPr>
            <a:t>１　当該年度に受入れる（予定を含む。）全ての</a:t>
          </a:r>
          <a:r>
            <a:rPr kumimoji="1" lang="en-US" altLang="ja-JP" sz="1100">
              <a:solidFill>
                <a:sysClr val="windowText" lastClr="000000"/>
              </a:solidFill>
              <a:latin typeface="メイリオ" panose="020B0604030504040204" pitchFamily="50" charset="-128"/>
              <a:ea typeface="メイリオ" panose="020B0604030504040204" pitchFamily="50" charset="-128"/>
            </a:rPr>
            <a:t>PD</a:t>
          </a:r>
          <a:r>
            <a:rPr kumimoji="1" lang="ja-JP" altLang="en-US" sz="1100">
              <a:solidFill>
                <a:sysClr val="windowText" lastClr="000000"/>
              </a:solidFill>
              <a:latin typeface="メイリオ" panose="020B0604030504040204" pitchFamily="50" charset="-128"/>
              <a:ea typeface="メイリオ" panose="020B0604030504040204" pitchFamily="50" charset="-128"/>
            </a:rPr>
            <a:t>（資格変更</a:t>
          </a:r>
          <a:r>
            <a:rPr kumimoji="1" lang="en-US" altLang="ja-JP" sz="1100">
              <a:solidFill>
                <a:sysClr val="windowText" lastClr="000000"/>
              </a:solidFill>
              <a:latin typeface="メイリオ" panose="020B0604030504040204" pitchFamily="50" charset="-128"/>
              <a:ea typeface="メイリオ" panose="020B0604030504040204" pitchFamily="50" charset="-128"/>
            </a:rPr>
            <a:t>PD</a:t>
          </a:r>
          <a:r>
            <a:rPr kumimoji="1" lang="ja-JP" altLang="en-US" sz="1100">
              <a:solidFill>
                <a:sysClr val="windowText" lastClr="000000"/>
              </a:solidFill>
              <a:latin typeface="メイリオ" panose="020B0604030504040204" pitchFamily="50" charset="-128"/>
              <a:ea typeface="メイリオ" panose="020B0604030504040204" pitchFamily="50" charset="-128"/>
            </a:rPr>
            <a:t>除く。）、</a:t>
          </a:r>
          <a:r>
            <a:rPr kumimoji="1" lang="en-US" altLang="ja-JP" sz="1100">
              <a:solidFill>
                <a:sysClr val="windowText" lastClr="000000"/>
              </a:solidFill>
              <a:latin typeface="メイリオ" panose="020B0604030504040204" pitchFamily="50" charset="-128"/>
              <a:ea typeface="メイリオ" panose="020B0604030504040204" pitchFamily="50" charset="-128"/>
            </a:rPr>
            <a:t>RPD</a:t>
          </a:r>
          <a:r>
            <a:rPr kumimoji="1" lang="ja-JP" altLang="en-US" sz="1100">
              <a:solidFill>
                <a:sysClr val="windowText" lastClr="000000"/>
              </a:solidFill>
              <a:latin typeface="メイリオ" panose="020B0604030504040204" pitchFamily="50" charset="-128"/>
              <a:ea typeface="メイリオ" panose="020B0604030504040204" pitchFamily="50" charset="-128"/>
            </a:rPr>
            <a:t>及び</a:t>
          </a:r>
          <a:r>
            <a:rPr kumimoji="1" lang="en-US" altLang="ja-JP" sz="1100">
              <a:solidFill>
                <a:sysClr val="windowText" lastClr="000000"/>
              </a:solidFill>
              <a:latin typeface="メイリオ" panose="020B0604030504040204" pitchFamily="50" charset="-128"/>
              <a:ea typeface="メイリオ" panose="020B0604030504040204" pitchFamily="50" charset="-128"/>
            </a:rPr>
            <a:t>CPD</a:t>
          </a:r>
          <a:r>
            <a:rPr kumimoji="1" lang="ja-JP" altLang="en-US" sz="1100">
              <a:solidFill>
                <a:sysClr val="windowText" lastClr="000000"/>
              </a:solidFill>
              <a:latin typeface="メイリオ" panose="020B0604030504040204" pitchFamily="50" charset="-128"/>
              <a:ea typeface="メイリオ" panose="020B0604030504040204" pitchFamily="50" charset="-128"/>
            </a:rPr>
            <a:t>を記載してください。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r>
            <a:rPr kumimoji="1" lang="ja-JP" altLang="en-US" sz="1100">
              <a:solidFill>
                <a:sysClr val="windowText" lastClr="000000"/>
              </a:solidFill>
              <a:latin typeface="メイリオ" panose="020B0604030504040204" pitchFamily="50" charset="-128"/>
              <a:ea typeface="メイリオ" panose="020B0604030504040204" pitchFamily="50" charset="-128"/>
            </a:rPr>
            <a:t>　　　フェローシップ型の受入れの</a:t>
          </a:r>
          <a:r>
            <a:rPr kumimoji="1" lang="en-US" altLang="ja-JP" sz="1100">
              <a:solidFill>
                <a:sysClr val="windowText" lastClr="000000"/>
              </a:solidFill>
              <a:latin typeface="メイリオ" panose="020B0604030504040204" pitchFamily="50" charset="-128"/>
              <a:ea typeface="メイリオ" panose="020B0604030504040204" pitchFamily="50" charset="-128"/>
            </a:rPr>
            <a:t>PD</a:t>
          </a:r>
          <a:r>
            <a:rPr kumimoji="1" lang="ja-JP" altLang="en-US" sz="1100">
              <a:solidFill>
                <a:sysClr val="windowText" lastClr="000000"/>
              </a:solidFill>
              <a:latin typeface="メイリオ" panose="020B0604030504040204" pitchFamily="50" charset="-128"/>
              <a:ea typeface="メイリオ" panose="020B0604030504040204" pitchFamily="50" charset="-128"/>
            </a:rPr>
            <a:t>等については、太字項目（セル</a:t>
          </a:r>
          <a:r>
            <a:rPr kumimoji="1" lang="en-US" altLang="ja-JP" sz="1100">
              <a:solidFill>
                <a:sysClr val="windowText" lastClr="000000"/>
              </a:solidFill>
              <a:latin typeface="メイリオ" panose="020B0604030504040204" pitchFamily="50" charset="-128"/>
              <a:ea typeface="メイリオ" panose="020B0604030504040204" pitchFamily="50" charset="-128"/>
            </a:rPr>
            <a:t>B</a:t>
          </a:r>
          <a:r>
            <a:rPr kumimoji="1" lang="ja-JP" altLang="en-US" sz="1100">
              <a:solidFill>
                <a:sysClr val="windowText" lastClr="000000"/>
              </a:solidFill>
              <a:latin typeface="メイリオ" panose="020B0604030504040204" pitchFamily="50" charset="-128"/>
              <a:ea typeface="メイリオ" panose="020B0604030504040204" pitchFamily="50" charset="-128"/>
            </a:rPr>
            <a:t>～</a:t>
          </a:r>
          <a:r>
            <a:rPr kumimoji="1" lang="en-US" altLang="ja-JP" sz="1100">
              <a:solidFill>
                <a:sysClr val="windowText" lastClr="000000"/>
              </a:solidFill>
              <a:latin typeface="メイリオ" panose="020B0604030504040204" pitchFamily="50" charset="-128"/>
              <a:ea typeface="メイリオ" panose="020B0604030504040204" pitchFamily="50" charset="-128"/>
            </a:rPr>
            <a:t>E,J,AT</a:t>
          </a:r>
          <a:r>
            <a:rPr kumimoji="1" lang="ja-JP" altLang="en-US" sz="1100">
              <a:solidFill>
                <a:sysClr val="windowText" lastClr="000000"/>
              </a:solidFill>
              <a:latin typeface="メイリオ" panose="020B0604030504040204" pitchFamily="50" charset="-128"/>
              <a:ea typeface="メイリオ" panose="020B0604030504040204" pitchFamily="50" charset="-128"/>
            </a:rPr>
            <a:t>）のみ記載してください。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r>
            <a:rPr kumimoji="1" lang="en-US" altLang="ja-JP" sz="1100">
              <a:solidFill>
                <a:sysClr val="windowText" lastClr="000000"/>
              </a:solidFill>
              <a:latin typeface="メイリオ" panose="020B0604030504040204" pitchFamily="50" charset="-128"/>
              <a:ea typeface="メイリオ" panose="020B0604030504040204" pitchFamily="50" charset="-128"/>
            </a:rPr>
            <a:t>※</a:t>
          </a:r>
          <a:r>
            <a:rPr kumimoji="1" lang="ja-JP" altLang="en-US" sz="1100">
              <a:solidFill>
                <a:sysClr val="windowText" lastClr="000000"/>
              </a:solidFill>
              <a:latin typeface="メイリオ" panose="020B0604030504040204" pitchFamily="50" charset="-128"/>
              <a:ea typeface="メイリオ" panose="020B0604030504040204" pitchFamily="50" charset="-128"/>
            </a:rPr>
            <a:t>２　雇用制度導入機関は、特別研究員としての当初の採用期間（本会から</a:t>
          </a:r>
          <a:r>
            <a:rPr kumimoji="1" lang="en-US" altLang="ja-JP" sz="1100">
              <a:solidFill>
                <a:sysClr val="windowText" lastClr="000000"/>
              </a:solidFill>
              <a:latin typeface="メイリオ" panose="020B0604030504040204" pitchFamily="50" charset="-128"/>
              <a:ea typeface="メイリオ" panose="020B0604030504040204" pitchFamily="50" charset="-128"/>
            </a:rPr>
            <a:t>PD</a:t>
          </a:r>
          <a:r>
            <a:rPr kumimoji="1" lang="ja-JP" altLang="en-US" sz="1100">
              <a:solidFill>
                <a:sysClr val="windowText" lastClr="000000"/>
              </a:solidFill>
              <a:latin typeface="メイリオ" panose="020B0604030504040204" pitchFamily="50" charset="-128"/>
              <a:ea typeface="メイリオ" panose="020B0604030504040204" pitchFamily="50" charset="-128"/>
            </a:rPr>
            <a:t>等に発出した採用決定通知に記載された採用期間）を雇用期限の下限とすることを前提として</a:t>
          </a:r>
          <a:r>
            <a:rPr kumimoji="1" lang="en-US" altLang="ja-JP" sz="1100">
              <a:solidFill>
                <a:sysClr val="windowText" lastClr="000000"/>
              </a:solidFill>
              <a:latin typeface="メイリオ" panose="020B0604030504040204" pitchFamily="50" charset="-128"/>
              <a:ea typeface="メイリオ" panose="020B0604030504040204" pitchFamily="50" charset="-128"/>
            </a:rPr>
            <a:t>PD</a:t>
          </a:r>
          <a:r>
            <a:rPr kumimoji="1" lang="ja-JP" altLang="en-US" sz="1100">
              <a:solidFill>
                <a:sysClr val="windowText" lastClr="000000"/>
              </a:solidFill>
              <a:latin typeface="メイリオ" panose="020B0604030504040204" pitchFamily="50" charset="-128"/>
              <a:ea typeface="メイリオ" panose="020B0604030504040204" pitchFamily="50" charset="-128"/>
            </a:rPr>
            <a:t>等を雇用することとしております。</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r>
            <a:rPr kumimoji="1" lang="ja-JP" altLang="en-US" sz="1100">
              <a:solidFill>
                <a:sysClr val="windowText" lastClr="000000"/>
              </a:solidFill>
              <a:latin typeface="メイリオ" panose="020B0604030504040204" pitchFamily="50" charset="-128"/>
              <a:ea typeface="メイリオ" panose="020B0604030504040204" pitchFamily="50" charset="-128"/>
            </a:rPr>
            <a:t>　　　雇用予定期間には、本事業によって雇用する見込みの期間を記入してください。 </a:t>
          </a:r>
        </a:p>
        <a:p>
          <a:r>
            <a:rPr kumimoji="1" lang="en-US" altLang="ja-JP" sz="1100">
              <a:solidFill>
                <a:sysClr val="windowText" lastClr="000000"/>
              </a:solidFill>
              <a:latin typeface="メイリオ" panose="020B0604030504040204" pitchFamily="50" charset="-128"/>
              <a:ea typeface="メイリオ" panose="020B0604030504040204" pitchFamily="50" charset="-128"/>
            </a:rPr>
            <a:t>※</a:t>
          </a:r>
          <a:r>
            <a:rPr kumimoji="1" lang="ja-JP" altLang="en-US" sz="1100">
              <a:solidFill>
                <a:sysClr val="windowText" lastClr="000000"/>
              </a:solidFill>
              <a:latin typeface="メイリオ" panose="020B0604030504040204" pitchFamily="50" charset="-128"/>
              <a:ea typeface="メイリオ" panose="020B0604030504040204" pitchFamily="50" charset="-128"/>
            </a:rPr>
            <a:t>３　受入研究機関の変更等により、年度途中から雇用開始をする</a:t>
          </a:r>
          <a:r>
            <a:rPr kumimoji="1" lang="en-US" altLang="ja-JP" sz="1100">
              <a:solidFill>
                <a:sysClr val="windowText" lastClr="000000"/>
              </a:solidFill>
              <a:latin typeface="メイリオ" panose="020B0604030504040204" pitchFamily="50" charset="-128"/>
              <a:ea typeface="メイリオ" panose="020B0604030504040204" pitchFamily="50" charset="-128"/>
            </a:rPr>
            <a:t>PD</a:t>
          </a:r>
          <a:r>
            <a:rPr kumimoji="1" lang="ja-JP" altLang="en-US" sz="1100">
              <a:solidFill>
                <a:sysClr val="windowText" lastClr="000000"/>
              </a:solidFill>
              <a:latin typeface="メイリオ" panose="020B0604030504040204" pitchFamily="50" charset="-128"/>
              <a:ea typeface="メイリオ" panose="020B0604030504040204" pitchFamily="50" charset="-128"/>
            </a:rPr>
            <a:t>等については、「前年度までの支給済額」（研究奨励金、雇用支援金）については、雇用開始時時点の情報としてください。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r>
            <a:rPr kumimoji="1" lang="ja-JP" altLang="en-US" sz="1100">
              <a:solidFill>
                <a:sysClr val="windowText" lastClr="000000"/>
              </a:solidFill>
              <a:latin typeface="メイリオ" panose="020B0604030504040204" pitchFamily="50" charset="-128"/>
              <a:ea typeface="メイリオ" panose="020B0604030504040204" pitchFamily="50" charset="-128"/>
            </a:rPr>
            <a:t>　　　また、「今年度請求予定額</a:t>
          </a:r>
          <a:r>
            <a:rPr kumimoji="1" lang="en-US" altLang="ja-JP" sz="1100">
              <a:solidFill>
                <a:sysClr val="windowText" lastClr="000000"/>
              </a:solidFill>
              <a:latin typeface="メイリオ" panose="020B0604030504040204" pitchFamily="50" charset="-128"/>
              <a:ea typeface="メイリオ" panose="020B0604030504040204" pitchFamily="50" charset="-128"/>
            </a:rPr>
            <a:t>(a)</a:t>
          </a:r>
          <a:r>
            <a:rPr kumimoji="1" lang="ja-JP" altLang="en-US" sz="1100">
              <a:solidFill>
                <a:sysClr val="windowText" lastClr="000000"/>
              </a:solidFill>
              <a:latin typeface="メイリオ" panose="020B0604030504040204" pitchFamily="50" charset="-128"/>
              <a:ea typeface="メイリオ" panose="020B0604030504040204" pitchFamily="50" charset="-128"/>
            </a:rPr>
            <a:t>」については、雇用開始以降の金額としてください。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r>
            <a:rPr kumimoji="1" lang="en-US" altLang="ja-JP" sz="1100">
              <a:solidFill>
                <a:sysClr val="windowText" lastClr="000000"/>
              </a:solidFill>
              <a:latin typeface="メイリオ" panose="020B0604030504040204" pitchFamily="50" charset="-128"/>
              <a:ea typeface="メイリオ" panose="020B0604030504040204" pitchFamily="50" charset="-128"/>
            </a:rPr>
            <a:t>※</a:t>
          </a:r>
          <a:r>
            <a:rPr kumimoji="1" lang="ja-JP" altLang="en-US" sz="1100">
              <a:solidFill>
                <a:sysClr val="windowText" lastClr="000000"/>
              </a:solidFill>
              <a:latin typeface="メイリオ" panose="020B0604030504040204" pitchFamily="50" charset="-128"/>
              <a:ea typeface="メイリオ" panose="020B0604030504040204" pitchFamily="50" charset="-128"/>
            </a:rPr>
            <a:t>４　提出時期よりも前の情報（例えば、第２四半期の概算払請求書提出時点であれば、第１四半期の状況）については、各月の金額について実際の額とし（減額等により見込と差が生じた場合）、青字箇所をプルダウンで「実績額」にしてください。 </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r>
            <a:rPr kumimoji="1" lang="en-US" altLang="ja-JP" sz="1100">
              <a:solidFill>
                <a:sysClr val="windowText" lastClr="000000"/>
              </a:solidFill>
              <a:latin typeface="メイリオ" panose="020B0604030504040204" pitchFamily="50" charset="-128"/>
              <a:ea typeface="メイリオ" panose="020B0604030504040204" pitchFamily="50" charset="-128"/>
            </a:rPr>
            <a:t>※</a:t>
          </a:r>
          <a:r>
            <a:rPr kumimoji="1" lang="ja-JP" altLang="en-US" sz="1100">
              <a:solidFill>
                <a:sysClr val="windowText" lastClr="000000"/>
              </a:solidFill>
              <a:latin typeface="メイリオ" panose="020B0604030504040204" pitchFamily="50" charset="-128"/>
              <a:ea typeface="メイリオ" panose="020B0604030504040204" pitchFamily="50" charset="-128"/>
            </a:rPr>
            <a:t>５　「特別研究員状況」は提出時点の状態を選択してください。また、前回の提出から今回の提出までに変更があった場合には、「前回からの変更の有無」について、「有」を選択し、その理由も選択してください。詳細は備考欄に記載してくださ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　　　　 </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R6</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新規採用者は、交付申請時、第１四半期交付請求書提出時点では「雇用予定」、第２四半期交付請求書提出（</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4</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月以降）時に、「雇用継続中」に切り替えて、「前回からの変更</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の</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有無」を「有」、変更理由を「雇用開始」にする</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a:t>
          </a:r>
          <a:endPar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endParaRPr>
        </a:p>
        <a:p>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1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中断等の取得は、「雇用継続中」のまま「前回からの変更の有無」について「有」を選択し、変更理由を選択してください。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r>
            <a:rPr kumimoji="1" lang="en-US" altLang="ja-JP" sz="1100">
              <a:solidFill>
                <a:sysClr val="windowText" lastClr="000000"/>
              </a:solidFill>
              <a:latin typeface="メイリオ" panose="020B0604030504040204" pitchFamily="50" charset="-128"/>
              <a:ea typeface="メイリオ" panose="020B0604030504040204" pitchFamily="50" charset="-128"/>
            </a:rPr>
            <a:t>※</a:t>
          </a:r>
          <a:r>
            <a:rPr kumimoji="1" lang="ja-JP" altLang="en-US" sz="1100">
              <a:solidFill>
                <a:sysClr val="windowText" lastClr="000000"/>
              </a:solidFill>
              <a:latin typeface="メイリオ" panose="020B0604030504040204" pitchFamily="50" charset="-128"/>
              <a:ea typeface="メイリオ" panose="020B0604030504040204" pitchFamily="50" charset="-128"/>
            </a:rPr>
            <a:t>６　申請時点で、今年度中に中断等を取得予定の場合のみ「有」を選択し、備考欄に予定期間を記入してください。（本人及び配偶者等の出産、育児、家族の介護及び本人の傷病を理由とする休業又は休職をする場合は、特別研究員としての採用を中断し、当該中断等の取得期間を上限として、特別研究員としての採用期間を延長することが可能です。） </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12</xdr:col>
      <xdr:colOff>274006</xdr:colOff>
      <xdr:row>7</xdr:row>
      <xdr:rowOff>91336</xdr:rowOff>
    </xdr:from>
    <xdr:to>
      <xdr:col>12</xdr:col>
      <xdr:colOff>587157</xdr:colOff>
      <xdr:row>9</xdr:row>
      <xdr:rowOff>482774</xdr:rowOff>
    </xdr:to>
    <xdr:sp macro="" textlink="">
      <xdr:nvSpPr>
        <xdr:cNvPr id="27" name="右中かっこ 26">
          <a:extLst>
            <a:ext uri="{FF2B5EF4-FFF2-40B4-BE49-F238E27FC236}">
              <a16:creationId xmlns:a16="http://schemas.microsoft.com/office/drawing/2014/main" id="{58038E53-840E-44DA-90A3-2B5528ED1B37}"/>
            </a:ext>
          </a:extLst>
        </xdr:cNvPr>
        <xdr:cNvSpPr/>
      </xdr:nvSpPr>
      <xdr:spPr>
        <a:xfrm>
          <a:off x="16088116" y="2961884"/>
          <a:ext cx="313151" cy="1852808"/>
        </a:xfrm>
        <a:prstGeom prst="rightBrace">
          <a:avLst/>
        </a:prstGeom>
        <a:ln w="57150">
          <a:solidFill>
            <a:srgbClr val="33CCCC"/>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52889</xdr:colOff>
      <xdr:row>17</xdr:row>
      <xdr:rowOff>25400</xdr:rowOff>
    </xdr:from>
    <xdr:to>
      <xdr:col>46</xdr:col>
      <xdr:colOff>25400</xdr:colOff>
      <xdr:row>20</xdr:row>
      <xdr:rowOff>379609</xdr:rowOff>
    </xdr:to>
    <xdr:sp macro="" textlink="">
      <xdr:nvSpPr>
        <xdr:cNvPr id="65" name="四角形: 角を丸くする 64">
          <a:extLst>
            <a:ext uri="{FF2B5EF4-FFF2-40B4-BE49-F238E27FC236}">
              <a16:creationId xmlns:a16="http://schemas.microsoft.com/office/drawing/2014/main" id="{A2811BF5-593D-492E-8F0A-FD78EDE4D997}"/>
            </a:ext>
          </a:extLst>
        </xdr:cNvPr>
        <xdr:cNvSpPr/>
      </xdr:nvSpPr>
      <xdr:spPr>
        <a:xfrm>
          <a:off x="53240489" y="10198100"/>
          <a:ext cx="1509211" cy="1497209"/>
        </a:xfrm>
        <a:prstGeom prst="roundRect">
          <a:avLst/>
        </a:prstGeom>
        <a:noFill/>
        <a:ln w="76200">
          <a:solidFill>
            <a:srgbClr val="33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63500</xdr:colOff>
      <xdr:row>18</xdr:row>
      <xdr:rowOff>241822</xdr:rowOff>
    </xdr:from>
    <xdr:to>
      <xdr:col>46</xdr:col>
      <xdr:colOff>0</xdr:colOff>
      <xdr:row>19</xdr:row>
      <xdr:rowOff>209811</xdr:rowOff>
    </xdr:to>
    <xdr:sp macro="" textlink="">
      <xdr:nvSpPr>
        <xdr:cNvPr id="69" name="テキスト ボックス 68">
          <a:extLst>
            <a:ext uri="{FF2B5EF4-FFF2-40B4-BE49-F238E27FC236}">
              <a16:creationId xmlns:a16="http://schemas.microsoft.com/office/drawing/2014/main" id="{9AA87E05-81A2-45A4-99BE-5C3D925CD372}"/>
            </a:ext>
          </a:extLst>
        </xdr:cNvPr>
        <xdr:cNvSpPr txBox="1"/>
      </xdr:nvSpPr>
      <xdr:spPr>
        <a:xfrm>
          <a:off x="53251100" y="10795522"/>
          <a:ext cx="1473200" cy="348989"/>
        </a:xfrm>
        <a:prstGeom prst="rect">
          <a:avLst/>
        </a:prstGeom>
        <a:solidFill>
          <a:srgbClr val="A2EAE8"/>
        </a:solidFill>
        <a:ln w="9525" cmpd="sng">
          <a:solidFill>
            <a:srgbClr val="33CC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chemeClr val="tx2"/>
              </a:solidFill>
            </a:rPr>
            <a:t>全員必須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45</xdr:col>
      <xdr:colOff>651353</xdr:colOff>
      <xdr:row>11</xdr:row>
      <xdr:rowOff>27140</xdr:rowOff>
    </xdr:from>
    <xdr:to>
      <xdr:col>45</xdr:col>
      <xdr:colOff>651353</xdr:colOff>
      <xdr:row>15</xdr:row>
      <xdr:rowOff>876300</xdr:rowOff>
    </xdr:to>
    <xdr:cxnSp macro="">
      <xdr:nvCxnSpPr>
        <xdr:cNvPr id="7" name="直線矢印コネクタ 6">
          <a:extLst>
            <a:ext uri="{FF2B5EF4-FFF2-40B4-BE49-F238E27FC236}">
              <a16:creationId xmlns:a16="http://schemas.microsoft.com/office/drawing/2014/main" id="{B8189036-AFB5-4C9C-AFEC-A25E352DB129}"/>
            </a:ext>
          </a:extLst>
        </xdr:cNvPr>
        <xdr:cNvCxnSpPr/>
      </xdr:nvCxnSpPr>
      <xdr:spPr>
        <a:xfrm>
          <a:off x="48485903" y="5894540"/>
          <a:ext cx="0" cy="3706660"/>
        </a:xfrm>
        <a:prstGeom prst="straightConnector1">
          <a:avLst/>
        </a:prstGeom>
        <a:ln w="38100">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548014</xdr:colOff>
      <xdr:row>15</xdr:row>
      <xdr:rowOff>0</xdr:rowOff>
    </xdr:from>
    <xdr:to>
      <xdr:col>47</xdr:col>
      <xdr:colOff>548014</xdr:colOff>
      <xdr:row>15</xdr:row>
      <xdr:rowOff>876300</xdr:rowOff>
    </xdr:to>
    <xdr:cxnSp macro="">
      <xdr:nvCxnSpPr>
        <xdr:cNvPr id="14" name="直線矢印コネクタ 13">
          <a:extLst>
            <a:ext uri="{FF2B5EF4-FFF2-40B4-BE49-F238E27FC236}">
              <a16:creationId xmlns:a16="http://schemas.microsoft.com/office/drawing/2014/main" id="{7FA10C4E-8820-4B99-BA23-2330B9452975}"/>
            </a:ext>
          </a:extLst>
        </xdr:cNvPr>
        <xdr:cNvCxnSpPr/>
      </xdr:nvCxnSpPr>
      <xdr:spPr>
        <a:xfrm>
          <a:off x="50344714" y="8724900"/>
          <a:ext cx="0" cy="876300"/>
        </a:xfrm>
        <a:prstGeom prst="straightConnector1">
          <a:avLst/>
        </a:prstGeom>
        <a:ln w="38100">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802447</xdr:colOff>
      <xdr:row>10</xdr:row>
      <xdr:rowOff>163100</xdr:rowOff>
    </xdr:from>
    <xdr:to>
      <xdr:col>4</xdr:col>
      <xdr:colOff>2205101</xdr:colOff>
      <xdr:row>10</xdr:row>
      <xdr:rowOff>561063</xdr:rowOff>
    </xdr:to>
    <xdr:sp macro="" textlink="">
      <xdr:nvSpPr>
        <xdr:cNvPr id="15" name="矢印: 上向き折線 14">
          <a:extLst>
            <a:ext uri="{FF2B5EF4-FFF2-40B4-BE49-F238E27FC236}">
              <a16:creationId xmlns:a16="http://schemas.microsoft.com/office/drawing/2014/main" id="{D27886C9-CB42-4718-B766-6AD9AAA6A562}"/>
            </a:ext>
          </a:extLst>
        </xdr:cNvPr>
        <xdr:cNvSpPr/>
      </xdr:nvSpPr>
      <xdr:spPr>
        <a:xfrm rot="5400000">
          <a:off x="5714867" y="4747105"/>
          <a:ext cx="397963" cy="1402654"/>
        </a:xfrm>
        <a:prstGeom prst="bentUpArrow">
          <a:avLst>
            <a:gd name="adj1" fmla="val 21721"/>
            <a:gd name="adj2" fmla="val 25000"/>
            <a:gd name="adj3" fmla="val 25000"/>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1FD2-BEE8-4988-A95D-C198BDA57A04}">
  <sheetPr>
    <tabColor rgb="FF00B0F0"/>
    <pageSetUpPr fitToPage="1"/>
  </sheetPr>
  <dimension ref="A1:BG51"/>
  <sheetViews>
    <sheetView tabSelected="1" zoomScale="50" zoomScaleNormal="50" zoomScaleSheetLayoutView="75" workbookViewId="0"/>
  </sheetViews>
  <sheetFormatPr defaultColWidth="9" defaultRowHeight="20.100000000000001" customHeight="1" outlineLevelCol="1" x14ac:dyDescent="0.15"/>
  <cols>
    <col min="2" max="2" width="13.5" style="5" customWidth="1"/>
    <col min="3" max="3" width="14.625" style="5" bestFit="1" customWidth="1"/>
    <col min="4" max="4" width="20.75" customWidth="1"/>
    <col min="5" max="5" width="31" style="5" customWidth="1"/>
    <col min="6" max="6" width="9.25" style="5" customWidth="1" outlineLevel="1"/>
    <col min="7" max="7" width="19.75" style="5" customWidth="1" outlineLevel="1"/>
    <col min="8" max="8" width="26.75" style="5" customWidth="1" outlineLevel="1"/>
    <col min="9" max="9" width="16.875" style="5" customWidth="1" outlineLevel="1"/>
    <col min="10" max="10" width="9" style="5" customWidth="1"/>
    <col min="11" max="11" width="20.625" style="5" customWidth="1"/>
    <col min="12" max="12" width="20" style="5" customWidth="1"/>
    <col min="13" max="13" width="15.25" style="5" customWidth="1"/>
    <col min="14" max="15" width="16.5" style="5" customWidth="1"/>
    <col min="16" max="16" width="17.625" customWidth="1"/>
    <col min="17" max="17" width="16.5" customWidth="1"/>
    <col min="18" max="18" width="17" style="5" customWidth="1"/>
    <col min="19" max="20" width="16.875" style="5" customWidth="1"/>
    <col min="21" max="21" width="14.125" style="5" bestFit="1" customWidth="1"/>
    <col min="22" max="22" width="15.375" style="5" customWidth="1"/>
    <col min="23" max="23" width="19.625" style="5" bestFit="1" customWidth="1"/>
    <col min="24" max="24" width="18.375" style="5" bestFit="1" customWidth="1"/>
    <col min="25" max="25" width="15.5" style="5" bestFit="1" customWidth="1"/>
    <col min="26" max="26" width="20.5" style="5" customWidth="1"/>
    <col min="27" max="29" width="12.625" style="5" customWidth="1" outlineLevel="1"/>
    <col min="30" max="30" width="12.625" style="5" customWidth="1"/>
    <col min="31" max="33" width="12.625" style="5" customWidth="1" outlineLevel="1"/>
    <col min="34" max="34" width="12.625" style="5" customWidth="1"/>
    <col min="35" max="37" width="12.625" style="5" customWidth="1" outlineLevel="1"/>
    <col min="38" max="38" width="12.625" style="5" customWidth="1"/>
    <col min="39" max="41" width="12.625" style="5" customWidth="1" outlineLevel="1"/>
    <col min="42" max="42" width="12.625" style="5" customWidth="1"/>
    <col min="43" max="43" width="15.625" style="5" customWidth="1"/>
    <col min="44" max="44" width="16.125" style="5" customWidth="1"/>
    <col min="45" max="45" width="15.375" style="5" customWidth="1"/>
    <col min="46" max="46" width="20.125" style="5" bestFit="1" customWidth="1"/>
    <col min="47" max="47" width="8.375" style="5" customWidth="1"/>
    <col min="48" max="48" width="15.375" style="5" customWidth="1"/>
    <col min="49" max="49" width="10.25" customWidth="1" outlineLevel="1"/>
    <col min="50" max="51" width="12.625" customWidth="1" outlineLevel="1"/>
    <col min="52" max="52" width="31.125" customWidth="1"/>
    <col min="53" max="53" width="12.625" style="149" customWidth="1"/>
    <col min="54" max="16384" width="9" style="149"/>
  </cols>
  <sheetData>
    <row r="1" spans="1:53" s="641" customFormat="1" ht="30" customHeight="1" thickBot="1" x14ac:dyDescent="0.2">
      <c r="A1" s="215" t="s">
        <v>0</v>
      </c>
      <c r="B1" s="216">
        <v>6</v>
      </c>
      <c r="C1" s="217">
        <f>B1+2018</f>
        <v>2024</v>
      </c>
      <c r="D1" s="218" t="s">
        <v>1</v>
      </c>
      <c r="E1" s="214" t="s">
        <v>2</v>
      </c>
      <c r="F1" s="219"/>
      <c r="G1" s="220"/>
      <c r="H1" s="220"/>
      <c r="I1" s="220"/>
      <c r="J1" s="220"/>
      <c r="K1" s="220"/>
      <c r="L1" s="219"/>
      <c r="M1" s="220"/>
      <c r="N1" s="219"/>
      <c r="O1" s="220"/>
      <c r="P1" s="219"/>
      <c r="Q1" s="218" t="s">
        <v>198</v>
      </c>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19"/>
      <c r="AX1" s="219"/>
      <c r="AY1" s="219"/>
      <c r="AZ1" s="221" t="s">
        <v>3</v>
      </c>
    </row>
    <row r="2" spans="1:53" ht="30" customHeight="1" x14ac:dyDescent="0.15">
      <c r="A2" s="1"/>
      <c r="B2" s="154"/>
      <c r="C2" s="152"/>
      <c r="D2" s="2"/>
      <c r="E2" s="3"/>
      <c r="F2" s="4"/>
      <c r="AZ2" s="153"/>
    </row>
    <row r="3" spans="1:53" ht="30" customHeight="1" x14ac:dyDescent="0.15">
      <c r="A3" s="1"/>
      <c r="B3" s="155" t="s">
        <v>155</v>
      </c>
      <c r="C3" s="348" t="s">
        <v>156</v>
      </c>
      <c r="D3" s="2" t="s">
        <v>176</v>
      </c>
      <c r="E3" s="3"/>
      <c r="F3" s="4"/>
      <c r="G3" s="161"/>
      <c r="L3" s="159"/>
      <c r="AZ3" s="153"/>
    </row>
    <row r="4" spans="1:53" ht="30" customHeight="1" x14ac:dyDescent="0.15">
      <c r="A4" s="1"/>
      <c r="B4" s="155" t="s">
        <v>155</v>
      </c>
      <c r="C4" s="160" t="s">
        <v>160</v>
      </c>
      <c r="D4" s="156" t="s">
        <v>161</v>
      </c>
      <c r="E4" s="157"/>
      <c r="F4" s="158"/>
      <c r="L4" s="159"/>
      <c r="AZ4" s="153"/>
    </row>
    <row r="5" spans="1:53" ht="30" customHeight="1" x14ac:dyDescent="0.15">
      <c r="A5" s="1"/>
      <c r="B5" s="155" t="s">
        <v>155</v>
      </c>
      <c r="C5" s="177" t="s">
        <v>172</v>
      </c>
      <c r="D5" s="2"/>
      <c r="E5" s="3"/>
      <c r="F5" s="4"/>
      <c r="G5" s="161"/>
      <c r="H5" s="161"/>
      <c r="I5" s="161"/>
      <c r="J5" s="161"/>
      <c r="K5" s="161"/>
      <c r="L5" s="161"/>
      <c r="AZ5" s="153"/>
    </row>
    <row r="6" spans="1:53" ht="20.100000000000001" customHeight="1" x14ac:dyDescent="0.15">
      <c r="AT6" s="349" t="s">
        <v>169</v>
      </c>
      <c r="AU6" s="222"/>
      <c r="AV6" s="162" t="s">
        <v>67</v>
      </c>
    </row>
    <row r="7" spans="1:53" ht="57.75" customHeight="1" thickBot="1" x14ac:dyDescent="0.2">
      <c r="B7" s="178" t="s">
        <v>231</v>
      </c>
      <c r="F7" s="6"/>
      <c r="G7" s="4"/>
      <c r="J7" s="7"/>
      <c r="K7" s="178" t="s">
        <v>174</v>
      </c>
      <c r="P7" s="182" t="s">
        <v>175</v>
      </c>
      <c r="R7"/>
      <c r="S7"/>
      <c r="T7"/>
      <c r="U7" s="9"/>
      <c r="V7"/>
      <c r="W7"/>
      <c r="X7"/>
      <c r="Y7"/>
      <c r="Z7" s="178" t="s">
        <v>188</v>
      </c>
      <c r="AB7" s="11" t="s">
        <v>184</v>
      </c>
      <c r="AR7"/>
      <c r="AS7"/>
      <c r="AT7" s="163" t="s">
        <v>68</v>
      </c>
      <c r="AU7" s="164"/>
      <c r="AV7" s="165" t="s">
        <v>69</v>
      </c>
      <c r="AW7" s="171" t="s">
        <v>70</v>
      </c>
      <c r="AY7" s="10"/>
      <c r="BA7" s="642"/>
    </row>
    <row r="8" spans="1:53" ht="57.75" customHeight="1" thickTop="1" thickBot="1" x14ac:dyDescent="0.2">
      <c r="A8" s="4"/>
      <c r="B8" s="186" t="s">
        <v>4</v>
      </c>
      <c r="C8" s="190">
        <v>99999</v>
      </c>
      <c r="D8" s="187" t="s">
        <v>5</v>
      </c>
      <c r="E8" s="191" t="s">
        <v>191</v>
      </c>
      <c r="G8" s="665" t="s">
        <v>225</v>
      </c>
      <c r="H8" s="665"/>
      <c r="I8" s="665"/>
      <c r="J8"/>
      <c r="K8" s="184" t="s">
        <v>32</v>
      </c>
      <c r="L8" s="361">
        <v>7854000</v>
      </c>
      <c r="M8"/>
      <c r="N8"/>
      <c r="O8"/>
      <c r="P8" s="184" t="s">
        <v>22</v>
      </c>
      <c r="Q8" s="247" t="s">
        <v>23</v>
      </c>
      <c r="R8" s="248"/>
      <c r="S8" s="249" t="s">
        <v>24</v>
      </c>
      <c r="T8" s="250" t="s">
        <v>25</v>
      </c>
      <c r="U8" s="250" t="s">
        <v>26</v>
      </c>
      <c r="V8" s="251" t="s">
        <v>27</v>
      </c>
      <c r="W8" s="263" t="s">
        <v>28</v>
      </c>
      <c r="X8" s="264" t="s">
        <v>29</v>
      </c>
      <c r="Y8" s="194"/>
      <c r="Z8" s="293"/>
      <c r="AA8" s="294" t="s">
        <v>6</v>
      </c>
      <c r="AB8" s="268" t="s">
        <v>7</v>
      </c>
      <c r="AC8" s="269" t="s">
        <v>8</v>
      </c>
      <c r="AD8" s="274" t="s">
        <v>179</v>
      </c>
      <c r="AE8" s="270" t="s">
        <v>10</v>
      </c>
      <c r="AF8" s="268" t="s">
        <v>11</v>
      </c>
      <c r="AG8" s="269" t="s">
        <v>12</v>
      </c>
      <c r="AH8" s="274" t="s">
        <v>180</v>
      </c>
      <c r="AI8" s="270" t="s">
        <v>14</v>
      </c>
      <c r="AJ8" s="268" t="s">
        <v>15</v>
      </c>
      <c r="AK8" s="269" t="s">
        <v>16</v>
      </c>
      <c r="AL8" s="275" t="s">
        <v>181</v>
      </c>
      <c r="AM8" s="270" t="s">
        <v>18</v>
      </c>
      <c r="AN8" s="268" t="s">
        <v>19</v>
      </c>
      <c r="AO8" s="269" t="s">
        <v>20</v>
      </c>
      <c r="AP8" s="275" t="s">
        <v>182</v>
      </c>
      <c r="AR8"/>
      <c r="AS8"/>
      <c r="AT8" s="166" t="s">
        <v>71</v>
      </c>
      <c r="AU8" s="30"/>
      <c r="AV8" s="168" t="s">
        <v>72</v>
      </c>
      <c r="AW8" s="171" t="s">
        <v>73</v>
      </c>
      <c r="AY8" s="10"/>
      <c r="AZ8" s="12"/>
      <c r="BA8" s="642"/>
    </row>
    <row r="9" spans="1:53" ht="57.75" customHeight="1" thickTop="1" thickBot="1" x14ac:dyDescent="0.2">
      <c r="A9" s="13"/>
      <c r="D9" s="188" t="s">
        <v>31</v>
      </c>
      <c r="E9" s="192">
        <v>45461</v>
      </c>
      <c r="F9" s="14"/>
      <c r="G9" s="665" t="s">
        <v>40</v>
      </c>
      <c r="H9" s="665"/>
      <c r="I9" s="665"/>
      <c r="J9"/>
      <c r="K9" s="185" t="s">
        <v>41</v>
      </c>
      <c r="L9" s="362">
        <v>8940000</v>
      </c>
      <c r="M9"/>
      <c r="N9"/>
      <c r="O9"/>
      <c r="P9" s="765">
        <v>35760000</v>
      </c>
      <c r="Q9" s="767">
        <f>P9</f>
        <v>35760000</v>
      </c>
      <c r="R9" s="209" t="s">
        <v>33</v>
      </c>
      <c r="S9" s="210" t="s">
        <v>34</v>
      </c>
      <c r="T9" s="211" t="s">
        <v>35</v>
      </c>
      <c r="U9" s="211" t="s">
        <v>36</v>
      </c>
      <c r="V9" s="212" t="s">
        <v>37</v>
      </c>
      <c r="W9" s="203">
        <f>Q9-R10</f>
        <v>3258000</v>
      </c>
      <c r="X9" s="204" cm="1">
        <f t="array" ref="X9">_xlfn.IFS(Q9-R10&gt;=0,0,Q9-R10&lt;0,Q9-R10)</f>
        <v>0</v>
      </c>
      <c r="Y9" s="194"/>
      <c r="Z9" s="213" t="s">
        <v>30</v>
      </c>
      <c r="AA9" s="318">
        <f>COUNTIFS($B$22:$B$41,"雇用",$J$22:$J$41,"PD",AA22:AA41,"&lt;&gt;"&amp;"")-COUNTIFS($B$22:$B$41,"雇用",$J$22:$J$41,"PD",AA$22:AA$41,"0")</f>
        <v>6</v>
      </c>
      <c r="AB9" s="319">
        <f>COUNTIFS($B$22:$B$41,"雇用",$J$22:$J$41,"PD",AB22:AB41,"&lt;&gt;"&amp;"")-COUNTIFS($B$22:$B$41,"雇用",$J$22:$J$41,"PD",AB$22:AB$41,"0")</f>
        <v>6</v>
      </c>
      <c r="AC9" s="320">
        <f>COUNTIFS($B$22:$B$41,"雇用",$J$22:$J$41,"PD",AC22:AC41,"&lt;&gt;"&amp;"")-COUNTIFS($B$22:$B$41,"雇用",$J$22:$J$41,"PD",AC$22:AC$41,"0")</f>
        <v>5</v>
      </c>
      <c r="AD9" s="321">
        <f>SUM(AA9:AC9)</f>
        <v>17</v>
      </c>
      <c r="AE9" s="322">
        <f>COUNTIFS($B$22:$B$41,"雇用",$J$22:$J$41,"PD",AE22:AE41,"&lt;&gt;"&amp;"")-COUNTIFS($B$22:$B$41,"雇用",$J$22:$J$41,"PD",AE$22:AE$41,"0")</f>
        <v>5</v>
      </c>
      <c r="AF9" s="319">
        <f>COUNTIFS($B$22:$B$41,"雇用",$J$22:$J$41,"PD",AF22:AF41,"&lt;&gt;"&amp;"")-COUNTIFS($B$22:$B$41,"雇用",$J$22:$J$41,"PD",AF$22:AF$41,"0")</f>
        <v>5</v>
      </c>
      <c r="AG9" s="320">
        <f>COUNTIFS($B$22:$B$41,"雇用",$J$22:$J$41,"PD",AG22:AG41,"&lt;&gt;"&amp;"")-COUNTIFS($B$22:$B$41,"雇用",$J$22:$J$41,"PD",AG$22:AG$41,"0")</f>
        <v>5</v>
      </c>
      <c r="AH9" s="321">
        <f>SUM(AE9:AG9)</f>
        <v>15</v>
      </c>
      <c r="AI9" s="322">
        <f>COUNTIFS($B$22:$B$41,"雇用",$J$22:$J$41,"PD",AI22:AI41,"&lt;&gt;"&amp;"")-COUNTIFS($B$22:$B$41,"雇用",$J$22:$J$41,"PD",AI$22:AI$41,"0")</f>
        <v>5</v>
      </c>
      <c r="AJ9" s="319">
        <f>COUNTIFS($B$22:$B$41,"雇用",$J$22:$J$41,"PD",AJ22:AJ41,"&lt;&gt;"&amp;"")-COUNTIFS($B$22:$B$41,"雇用",$J$22:$J$41,"PD",AJ$22:AJ$41,"0")</f>
        <v>5</v>
      </c>
      <c r="AK9" s="320">
        <f>COUNTIFS($B$22:$B$41,"雇用",$J$22:$J$41,"PD",AK22:AK41,"&lt;&gt;"&amp;"")-COUNTIFS($B$22:$B$41,"雇用",$J$22:$J$41,"PD",AK$22:AK$41,"0")</f>
        <v>5</v>
      </c>
      <c r="AL9" s="323">
        <f>SUM(AI9:AK9)</f>
        <v>15</v>
      </c>
      <c r="AM9" s="322">
        <f>COUNTIFS($B$22:$B$41,"雇用",$J$22:$J$41,"PD",AM22:AM41,"&lt;&gt;"&amp;"")-COUNTIFS($B$22:$B$41,"雇用",$J$22:$J$41,"PD",AM$22:AM$41,"0")</f>
        <v>5</v>
      </c>
      <c r="AN9" s="319">
        <f>COUNTIFS($B$22:$B$41,"雇用",$J$22:$J$41,"PD",AN22:AN41,"&lt;&gt;"&amp;"")-COUNTIFS($B$22:$B$41,"雇用",$J$22:$J$41,"PD",AN$22:AN$41,"0")</f>
        <v>5</v>
      </c>
      <c r="AO9" s="320">
        <f>COUNTIFS($B$22:$B$41,"雇用",$J$22:$J$41,"PD",AO22:AO41,"&lt;&gt;"&amp;"")-COUNTIFS($B$22:$B$41,"雇用",$J$22:$J$41,"PD",AO$22:AO$41,"0")</f>
        <v>5</v>
      </c>
      <c r="AP9" s="323">
        <f>SUM(AM9:AO9)</f>
        <v>15</v>
      </c>
      <c r="AR9"/>
      <c r="AS9"/>
      <c r="AT9" s="166" t="s">
        <v>74</v>
      </c>
      <c r="AU9" s="222"/>
      <c r="AV9" s="168" t="s">
        <v>75</v>
      </c>
      <c r="AW9" s="171" t="s">
        <v>219</v>
      </c>
      <c r="AY9" s="10"/>
      <c r="AZ9" s="12"/>
      <c r="BA9" s="642"/>
    </row>
    <row r="10" spans="1:53" ht="57.75" customHeight="1" thickBot="1" x14ac:dyDescent="0.2">
      <c r="A10" s="4"/>
      <c r="C10"/>
      <c r="D10" s="189" t="s">
        <v>39</v>
      </c>
      <c r="E10" s="193" t="s">
        <v>199</v>
      </c>
      <c r="F10" s="6"/>
      <c r="G10" s="665" t="s">
        <v>226</v>
      </c>
      <c r="H10" s="665"/>
      <c r="I10" s="665"/>
      <c r="J10"/>
      <c r="K10" s="185" t="s">
        <v>45</v>
      </c>
      <c r="L10" s="362">
        <v>8578000</v>
      </c>
      <c r="M10"/>
      <c r="N10"/>
      <c r="O10"/>
      <c r="P10" s="766"/>
      <c r="Q10" s="768"/>
      <c r="R10" s="205">
        <f>S10+T10+U10+V10</f>
        <v>32502000</v>
      </c>
      <c r="S10" s="356">
        <v>8940000</v>
      </c>
      <c r="T10" s="357">
        <v>7854000</v>
      </c>
      <c r="U10" s="357">
        <v>7854000</v>
      </c>
      <c r="V10" s="358">
        <v>7854000</v>
      </c>
      <c r="W10" s="265" t="s">
        <v>42</v>
      </c>
      <c r="X10" s="266" t="s">
        <v>43</v>
      </c>
      <c r="Y10" s="196"/>
      <c r="Z10" s="271" t="s">
        <v>38</v>
      </c>
      <c r="AA10" s="324">
        <f>COUNTIFS($B$22:$B$41,"雇用",$J$22:$J$41,"RPD",AA$22:AA$41,"&lt;&gt;"&amp;"")-COUNTIFS($B$22:$B$41,"雇用",$J$22:$J$41,"RPD",AA$22:AA$41,"0")</f>
        <v>1</v>
      </c>
      <c r="AB10" s="325">
        <f>COUNTIFS($B$22:$B$41,"雇用",$J$22:$J$41,"RPD",AB$22:AB$41,"&lt;&gt;"&amp;"")-COUNTIFS($B$22:$B$41,"雇用",$J$22:$J$41,"RPD",AB$22:AB$41,"0")</f>
        <v>1</v>
      </c>
      <c r="AC10" s="326">
        <f>COUNTIFS($B$22:$B$41,"雇用",$J$22:$J$41,"RPD",AC$22:AC$41,"&lt;&gt;"&amp;"")-COUNTIFS($B$22:$B$41,"雇用",$J$22:$J$41,"RPD",AC$22:AC$41,"0")</f>
        <v>1</v>
      </c>
      <c r="AD10" s="327">
        <f>SUM(AA10:AC10)</f>
        <v>3</v>
      </c>
      <c r="AE10" s="328">
        <f>COUNTIFS($B$22:$B$41,"雇用",$J$22:$J$41,"RPD",AE$22:AE$41,"&lt;&gt;"&amp;"")-COUNTIFS($B$22:$B$41,"雇用",$J$22:$J$41,"RPD",AE$22:AE$41,"0")</f>
        <v>1</v>
      </c>
      <c r="AF10" s="325">
        <f>COUNTIFS($B$22:$B$41,"雇用",$J$22:$J$41,"RPD",AF$22:AF$41,"&lt;&gt;"&amp;"")-COUNTIFS($B$22:$B$41,"雇用",$J$22:$J$41,"RPD",AF$22:AF$41,"0")</f>
        <v>1</v>
      </c>
      <c r="AG10" s="326">
        <f>COUNTIFS($B$22:$B$41,"雇用",$J$22:$J$41,"RPD",AG$22:AG$41,"&lt;&gt;"&amp;"")-COUNTIFS($B$22:$B$41,"雇用",$J$22:$J$41,"RPD",AG$22:AG$41,"0")</f>
        <v>1</v>
      </c>
      <c r="AH10" s="327">
        <f>SUM(AE10:AG10)</f>
        <v>3</v>
      </c>
      <c r="AI10" s="328">
        <f>COUNTIFS($B$22:$B$41,"雇用",$J$22:$J$41,"RPD",AI$22:AI$41,"&lt;&gt;"&amp;"")-COUNTIFS($B$22:$B$41,"雇用",$J$22:$J$41,"RPD",AI$22:AI$41,"0")</f>
        <v>1</v>
      </c>
      <c r="AJ10" s="325">
        <f>COUNTIFS($B$22:$B$41,"雇用",$J$22:$J$41,"RPD",AJ$22:AJ$41,"&lt;&gt;"&amp;"")-COUNTIFS($B$22:$B$41,"雇用",$J$22:$J$41,"RPD",AJ$22:AJ$41,"0")</f>
        <v>1</v>
      </c>
      <c r="AK10" s="326">
        <f>COUNTIFS($B$22:$B$41,"雇用",$J$22:$J$41,"RPD",AK$22:AK$41,"&lt;&gt;"&amp;"")-COUNTIFS($B$22:$B$41,"雇用",$J$22:$J$41,"RPD",AK$22:AK$41,"0")</f>
        <v>1</v>
      </c>
      <c r="AL10" s="327">
        <f>SUM(AI10:AK10)</f>
        <v>3</v>
      </c>
      <c r="AM10" s="328">
        <f>COUNTIFS($B$22:$B$41,"雇用",$J$22:$J$41,"RPD",AM$22:AM$41,"&lt;&gt;"&amp;"")-COUNTIFS($B$22:$B$41,"雇用",$J$22:$J$41,"RPD",AM$22:AM$41,"0")</f>
        <v>1</v>
      </c>
      <c r="AN10" s="325">
        <f>COUNTIFS($B$22:$B$41,"雇用",$J$22:$J$41,"RPD",AN$22:AN$41,"&lt;&gt;"&amp;"")-COUNTIFS($B$22:$B$41,"雇用",$J$22:$J$41,"RPD",AN$22:AN$41,"0")</f>
        <v>1</v>
      </c>
      <c r="AO10" s="326">
        <f>COUNTIFS($B$22:$B$41,"雇用",$J$22:$J$41,"RPD",AO$22:AO$41,"&lt;&gt;"&amp;"")-COUNTIFS($B$22:$B$41,"雇用",$J$22:$J$41,"RPD",AO$22:AO$41,"0")</f>
        <v>1</v>
      </c>
      <c r="AP10" s="327">
        <f>SUM(AM10:AO10)</f>
        <v>3</v>
      </c>
      <c r="AR10"/>
      <c r="AS10"/>
      <c r="AT10" s="166" t="s">
        <v>76</v>
      </c>
      <c r="AU10" s="222"/>
      <c r="AV10" s="168" t="s">
        <v>173</v>
      </c>
      <c r="AW10" s="171" t="s">
        <v>220</v>
      </c>
      <c r="AY10" s="10"/>
      <c r="AZ10" s="12"/>
      <c r="BA10" s="642"/>
    </row>
    <row r="11" spans="1:53" ht="57.75" customHeight="1" thickTop="1" thickBot="1" x14ac:dyDescent="0.25">
      <c r="A11" s="4"/>
      <c r="B11" s="15"/>
      <c r="D11" s="16"/>
      <c r="E11" s="17"/>
      <c r="G11" s="665" t="s">
        <v>227</v>
      </c>
      <c r="H11" s="665"/>
      <c r="I11" s="665"/>
      <c r="J11"/>
      <c r="K11" s="179" t="s">
        <v>53</v>
      </c>
      <c r="L11" s="180">
        <f>L9-L10</f>
        <v>362000</v>
      </c>
      <c r="M11"/>
      <c r="N11"/>
      <c r="O11"/>
      <c r="P11" s="252" t="s">
        <v>46</v>
      </c>
      <c r="Q11" s="253" t="s">
        <v>47</v>
      </c>
      <c r="R11" s="254" t="s">
        <v>48</v>
      </c>
      <c r="S11" s="255" t="s">
        <v>49</v>
      </c>
      <c r="T11" s="256" t="s">
        <v>50</v>
      </c>
      <c r="U11" s="256" t="s">
        <v>51</v>
      </c>
      <c r="V11" s="257" t="s">
        <v>52</v>
      </c>
      <c r="W11" s="202" cm="1">
        <f t="array" ref="W11">_xlfn.IFS(X9&lt;&gt;"",R10-Q9,X9="",0)</f>
        <v>-3258000</v>
      </c>
      <c r="X11" s="223">
        <f>W11</f>
        <v>-3258000</v>
      </c>
      <c r="Y11" s="194"/>
      <c r="Z11" s="291" t="s">
        <v>183</v>
      </c>
      <c r="AA11" s="329">
        <f>AA$9+AA$10</f>
        <v>7</v>
      </c>
      <c r="AB11" s="330">
        <f t="shared" ref="AB11:AP11" si="0">AB$9+AB$10</f>
        <v>7</v>
      </c>
      <c r="AC11" s="331">
        <f t="shared" si="0"/>
        <v>6</v>
      </c>
      <c r="AD11" s="332">
        <f>AD$9+AD$10</f>
        <v>20</v>
      </c>
      <c r="AE11" s="333">
        <f t="shared" si="0"/>
        <v>6</v>
      </c>
      <c r="AF11" s="330">
        <f t="shared" si="0"/>
        <v>6</v>
      </c>
      <c r="AG11" s="331">
        <f t="shared" si="0"/>
        <v>6</v>
      </c>
      <c r="AH11" s="332">
        <f t="shared" si="0"/>
        <v>18</v>
      </c>
      <c r="AI11" s="333">
        <f t="shared" si="0"/>
        <v>6</v>
      </c>
      <c r="AJ11" s="330">
        <f t="shared" si="0"/>
        <v>6</v>
      </c>
      <c r="AK11" s="331">
        <f t="shared" si="0"/>
        <v>6</v>
      </c>
      <c r="AL11" s="332">
        <f t="shared" si="0"/>
        <v>18</v>
      </c>
      <c r="AM11" s="333">
        <f t="shared" si="0"/>
        <v>6</v>
      </c>
      <c r="AN11" s="330">
        <f t="shared" si="0"/>
        <v>6</v>
      </c>
      <c r="AO11" s="331">
        <f t="shared" si="0"/>
        <v>6</v>
      </c>
      <c r="AP11" s="332">
        <f t="shared" si="0"/>
        <v>18</v>
      </c>
      <c r="AR11"/>
      <c r="AS11"/>
      <c r="AT11" s="167" t="s">
        <v>163</v>
      </c>
      <c r="AU11" s="222"/>
      <c r="AV11" s="168" t="s">
        <v>164</v>
      </c>
      <c r="AW11" s="171" t="s">
        <v>221</v>
      </c>
      <c r="AY11" s="10"/>
      <c r="AZ11" s="12"/>
      <c r="BA11" s="642"/>
    </row>
    <row r="12" spans="1:53" ht="57.75" customHeight="1" thickTop="1" thickBot="1" x14ac:dyDescent="0.2">
      <c r="A12" s="4"/>
      <c r="B12"/>
      <c r="C12" s="16"/>
      <c r="D12" s="769" t="s">
        <v>177</v>
      </c>
      <c r="E12" s="769"/>
      <c r="F12" s="19"/>
      <c r="G12" s="665" t="s">
        <v>56</v>
      </c>
      <c r="H12" s="665"/>
      <c r="I12" s="665"/>
      <c r="J12"/>
      <c r="K12" s="20" t="s">
        <v>57</v>
      </c>
      <c r="L12" s="148">
        <f>L8-L11</f>
        <v>7492000</v>
      </c>
      <c r="M12" s="181"/>
      <c r="N12" s="272"/>
      <c r="O12" s="194"/>
      <c r="P12" s="200">
        <f>P9+W11</f>
        <v>32502000</v>
      </c>
      <c r="Q12" s="201">
        <f>P12</f>
        <v>32502000</v>
      </c>
      <c r="R12" s="206">
        <f>S12+T12+U12+V12</f>
        <v>8578000</v>
      </c>
      <c r="S12" s="207">
        <f>IF(AD18="実績額",AD42,0)</f>
        <v>8578000</v>
      </c>
      <c r="T12" s="208">
        <f>IF(AH18="実績額",AH42,0)</f>
        <v>0</v>
      </c>
      <c r="U12" s="208">
        <f>IF(AL18="実績額",AL42,0)</f>
        <v>0</v>
      </c>
      <c r="V12" s="224">
        <f>IF(AP18="実績額",AP42,0)</f>
        <v>0</v>
      </c>
      <c r="W12" s="267" t="s">
        <v>54</v>
      </c>
      <c r="X12" s="266" t="s">
        <v>55</v>
      </c>
      <c r="Y12" s="197"/>
      <c r="Z12" s="292" t="s">
        <v>44</v>
      </c>
      <c r="AA12" s="334">
        <f>(COUNTIFS($B$22:$B$41,"雇用",$J$22:$J$41,"CPD",AA$22:AA$41,"&lt;&gt;"&amp;"")-COUNTIFS($B$22:$B$41,"雇用",$J$22:$J$41,"CPD",AA$22:AA$41,"0"))</f>
        <v>1</v>
      </c>
      <c r="AB12" s="335">
        <f>(COUNTIFS($B$22:$B$41,"雇用",$J$22:$J$41,"CPD",AB$22:AB$41,"&lt;&gt;"&amp;"")-COUNTIFS($B$22:$B$41,"雇用",$J$22:$J$41,"CPD",AB$22:AB$41,"0"))</f>
        <v>1</v>
      </c>
      <c r="AC12" s="336">
        <f>(COUNTIFS($B$22:$B$41,"雇用",$J$22:$J$41,"CPD",AC$22:AC$41,"&lt;&gt;"&amp;"")-COUNTIFS($B$22:$B$41,"雇用",$J$22:$J$41,"CPD",AC$22:AC$41,"0"))</f>
        <v>1</v>
      </c>
      <c r="AD12" s="337">
        <f>SUM(AA12:AC12)</f>
        <v>3</v>
      </c>
      <c r="AE12" s="338">
        <f>(COUNTIFS($B$22:$B$41,"雇用",$J$22:$J$41,"CPD",AE$22:AE$41,"&lt;&gt;"&amp;"")-COUNTIFS($B$22:$B$41,"雇用",$J$22:$J$41,"CPD",AE$22:AE$41,"0"))</f>
        <v>1</v>
      </c>
      <c r="AF12" s="335">
        <f>(COUNTIFS($B$22:$B$41,"雇用",$J$22:$J$41,"CPD",AF$22:AF$41,"&lt;&gt;"&amp;"")-COUNTIFS($B$22:$B$41,"雇用",$J$22:$J$41,"CPD",AF$22:AF$41,"0"))</f>
        <v>1</v>
      </c>
      <c r="AG12" s="336">
        <f>(COUNTIFS($B$22:$B$41,"雇用",$J$22:$J$41,"CPD",AG$22:AG$41,"&lt;&gt;"&amp;"")-COUNTIFS($B$22:$B$41,"雇用",$J$22:$J$41,"CPD",AG$22:AG$41,"0"))</f>
        <v>1</v>
      </c>
      <c r="AH12" s="337">
        <f>SUM(AE12:AG12)</f>
        <v>3</v>
      </c>
      <c r="AI12" s="338">
        <f>(COUNTIFS($B$22:$B$41,"雇用",$J$22:$J$41,"CPD",AI$22:AI$41,"&lt;&gt;"&amp;"")-COUNTIFS($B$22:$B$41,"雇用",$J$22:$J$41,"CPD",AI$22:AI$41,"0"))</f>
        <v>1</v>
      </c>
      <c r="AJ12" s="335">
        <f>(COUNTIFS($B$22:$B$41,"雇用",$J$22:$J$41,"CPD",AJ$22:AJ$41,"&lt;&gt;"&amp;"")-COUNTIFS($B$22:$B$41,"雇用",$J$22:$J$41,"CPD",AJ$22:AJ$41,"0"))</f>
        <v>1</v>
      </c>
      <c r="AK12" s="336">
        <f>(COUNTIFS($B$22:$B$41,"雇用",$J$22:$J$41,"CPD",AK$22:AK$41,"&lt;&gt;"&amp;"")-COUNTIFS($B$22:$B$41,"雇用",$J$22:$J$41,"CPD",AK$22:AK$41,"0"))</f>
        <v>1</v>
      </c>
      <c r="AL12" s="337">
        <f>SUM(AI12:AK12)</f>
        <v>3</v>
      </c>
      <c r="AM12" s="338">
        <f>(COUNTIFS($B$22:$B$41,"雇用",$J$22:$J$41,"CPD",AM$22:AM$41,"&lt;&gt;"&amp;"")-COUNTIFS($B$22:$B$41,"雇用",$J$22:$J$41,"CPD",AM$22:AM$41,"0"))</f>
        <v>1</v>
      </c>
      <c r="AN12" s="335">
        <f>(COUNTIFS($B$22:$B$41,"雇用",$J$22:$J$41,"CPD",AN$22:AN$41,"&lt;&gt;"&amp;"")-COUNTIFS($B$22:$B$41,"雇用",$J$22:$J$41,"CPD",AN$22:AN$41,"0"))</f>
        <v>1</v>
      </c>
      <c r="AO12" s="336">
        <f>(COUNTIFS($B$22:$B$41,"雇用",$J$22:$J$41,"CPD",AO$22:AO$41,"&lt;&gt;"&amp;"")-COUNTIFS($B$22:$B$41,"雇用",$J$22:$J$41,"CPD",AO$22:AO$41,"0"))</f>
        <v>1</v>
      </c>
      <c r="AP12" s="337">
        <f>SUM(AM12:AO12)</f>
        <v>3</v>
      </c>
      <c r="AR12"/>
      <c r="AS12"/>
      <c r="AT12" s="222"/>
      <c r="AU12" s="222"/>
      <c r="AV12" s="168" t="s">
        <v>165</v>
      </c>
      <c r="AW12" s="171" t="s">
        <v>222</v>
      </c>
      <c r="AY12" s="10"/>
      <c r="AZ12" s="12"/>
      <c r="BA12" s="642"/>
    </row>
    <row r="13" spans="1:53" ht="57.75" customHeight="1" thickTop="1" thickBot="1" x14ac:dyDescent="0.2">
      <c r="A13" s="4"/>
      <c r="B13" s="770" t="s">
        <v>189</v>
      </c>
      <c r="C13" s="771"/>
      <c r="D13" s="309">
        <f>COUNTIFS($B$22:$B$41,"雇用",$AT$22:$AT$41,"雇用継続中")+COUNTIFS($B$22:$B$41,"雇用",$AT$22:$AT$41,"雇用予定")</f>
        <v>9</v>
      </c>
      <c r="E13" s="18"/>
      <c r="F13" s="19"/>
      <c r="G13" s="665" t="s">
        <v>218</v>
      </c>
      <c r="H13" s="665"/>
      <c r="I13" s="665"/>
      <c r="J13"/>
      <c r="K13" s="183" t="s">
        <v>66</v>
      </c>
      <c r="L13" s="772" t="s">
        <v>192</v>
      </c>
      <c r="M13" s="773"/>
      <c r="N13" s="774"/>
      <c r="O13" s="195"/>
      <c r="P13" s="252" t="s">
        <v>58</v>
      </c>
      <c r="Q13" s="258" t="s">
        <v>59</v>
      </c>
      <c r="R13" s="259" t="s">
        <v>60</v>
      </c>
      <c r="S13" s="260" t="s">
        <v>61</v>
      </c>
      <c r="T13" s="261" t="s">
        <v>62</v>
      </c>
      <c r="U13" s="261" t="s">
        <v>63</v>
      </c>
      <c r="V13" s="262" t="s">
        <v>64</v>
      </c>
      <c r="W13" s="775"/>
      <c r="X13" s="777">
        <f>R12-W13</f>
        <v>8578000</v>
      </c>
      <c r="Y13" s="762"/>
      <c r="Z13" s="301" t="s">
        <v>185</v>
      </c>
      <c r="AA13" s="295"/>
      <c r="AB13" s="295"/>
      <c r="AC13" s="295"/>
      <c r="AD13" s="296">
        <f>AD11*362000</f>
        <v>7240000</v>
      </c>
      <c r="AE13" s="295"/>
      <c r="AF13" s="295"/>
      <c r="AG13" s="295"/>
      <c r="AH13" s="296">
        <f>AH11*362000</f>
        <v>6516000</v>
      </c>
      <c r="AI13" s="295"/>
      <c r="AJ13" s="295"/>
      <c r="AK13" s="295"/>
      <c r="AL13" s="296">
        <f>AL11*362000</f>
        <v>6516000</v>
      </c>
      <c r="AM13" s="295"/>
      <c r="AN13" s="295"/>
      <c r="AO13" s="295"/>
      <c r="AP13" s="296">
        <f>AP11*362000</f>
        <v>6516000</v>
      </c>
      <c r="AR13"/>
      <c r="AS13"/>
      <c r="AT13" s="169"/>
      <c r="AU13" s="169"/>
      <c r="AV13" s="168" t="s">
        <v>77</v>
      </c>
      <c r="AW13" s="171" t="s">
        <v>78</v>
      </c>
      <c r="AY13" s="10"/>
      <c r="AZ13" s="12"/>
      <c r="BA13" s="642"/>
    </row>
    <row r="14" spans="1:53" ht="57.75" customHeight="1" thickTop="1" thickBot="1" x14ac:dyDescent="0.2">
      <c r="A14" s="4"/>
      <c r="B14" s="763" t="s">
        <v>190</v>
      </c>
      <c r="C14" s="764"/>
      <c r="D14" s="310">
        <f>COUNTIFS($B$22:$B$41,"フェローシップ型",$AT$22:$AT$41,"フェロー受入")</f>
        <v>2</v>
      </c>
      <c r="E14" s="18"/>
      <c r="F14" s="19"/>
      <c r="J14"/>
      <c r="P14" s="198">
        <f>W13</f>
        <v>0</v>
      </c>
      <c r="Q14" s="199">
        <f>(Q9+X11)-P14</f>
        <v>32502000</v>
      </c>
      <c r="R14" s="21">
        <f>SUM(S14:V14)</f>
        <v>23924000</v>
      </c>
      <c r="S14" s="22">
        <f>S10-S12</f>
        <v>362000</v>
      </c>
      <c r="T14" s="23">
        <f>T10-T12</f>
        <v>7854000</v>
      </c>
      <c r="U14" s="23">
        <f>U10-U12</f>
        <v>7854000</v>
      </c>
      <c r="V14" s="24">
        <f>V10-V12</f>
        <v>7854000</v>
      </c>
      <c r="W14" s="776"/>
      <c r="X14" s="778"/>
      <c r="Y14" s="762"/>
      <c r="Z14" s="302" t="s">
        <v>186</v>
      </c>
      <c r="AA14" s="297"/>
      <c r="AB14" s="297"/>
      <c r="AC14" s="297"/>
      <c r="AD14" s="298">
        <f>AD12*446000</f>
        <v>1338000</v>
      </c>
      <c r="AE14" s="297"/>
      <c r="AF14" s="297"/>
      <c r="AG14" s="297"/>
      <c r="AH14" s="298">
        <f>AH12*446000</f>
        <v>1338000</v>
      </c>
      <c r="AI14" s="297"/>
      <c r="AJ14" s="297"/>
      <c r="AK14" s="297"/>
      <c r="AL14" s="298">
        <f>AL12*446000</f>
        <v>1338000</v>
      </c>
      <c r="AM14" s="297"/>
      <c r="AN14" s="297"/>
      <c r="AO14" s="297"/>
      <c r="AP14" s="298">
        <f>AP12*446000</f>
        <v>1338000</v>
      </c>
      <c r="AQ14"/>
      <c r="AR14"/>
      <c r="AS14"/>
      <c r="AT14" s="222"/>
      <c r="AU14" s="222"/>
      <c r="AV14" s="168" t="s">
        <v>79</v>
      </c>
      <c r="AW14" s="171" t="s">
        <v>80</v>
      </c>
      <c r="AY14" s="10"/>
      <c r="AZ14" s="12"/>
      <c r="BA14" s="642"/>
    </row>
    <row r="15" spans="1:53" ht="49.5" customHeight="1" thickBot="1" x14ac:dyDescent="0.2">
      <c r="B15" s="730"/>
      <c r="C15" s="730"/>
      <c r="D15" s="308"/>
      <c r="E15"/>
      <c r="F15"/>
      <c r="H15"/>
      <c r="I15"/>
      <c r="K15"/>
      <c r="L15"/>
      <c r="M15"/>
      <c r="N15"/>
      <c r="O15"/>
      <c r="R15"/>
      <c r="S15"/>
      <c r="T15" s="339"/>
      <c r="U15"/>
      <c r="V15"/>
      <c r="W15"/>
      <c r="X15"/>
      <c r="Y15"/>
      <c r="Z15" s="303" t="s">
        <v>187</v>
      </c>
      <c r="AA15" s="299"/>
      <c r="AB15" s="299"/>
      <c r="AC15" s="299"/>
      <c r="AD15" s="300">
        <f>AD13+AD14</f>
        <v>8578000</v>
      </c>
      <c r="AE15" s="299"/>
      <c r="AF15" s="299"/>
      <c r="AG15" s="299"/>
      <c r="AH15" s="300">
        <f>AH13+AH14</f>
        <v>7854000</v>
      </c>
      <c r="AI15" s="299"/>
      <c r="AJ15" s="299"/>
      <c r="AK15" s="299"/>
      <c r="AL15" s="300">
        <f>AL13+AL14</f>
        <v>7854000</v>
      </c>
      <c r="AM15" s="299"/>
      <c r="AN15" s="299"/>
      <c r="AO15" s="299"/>
      <c r="AP15" s="300">
        <f>AP13+AP14</f>
        <v>7854000</v>
      </c>
      <c r="AQ15"/>
      <c r="AR15"/>
      <c r="AS15"/>
      <c r="AT15" s="164"/>
      <c r="AU15" s="164"/>
      <c r="AV15" s="170" t="s">
        <v>230</v>
      </c>
      <c r="AW15" s="171" t="s">
        <v>167</v>
      </c>
      <c r="AY15" s="10"/>
      <c r="BA15" s="643"/>
    </row>
    <row r="16" spans="1:53" ht="69.95" customHeight="1" thickBot="1" x14ac:dyDescent="0.2">
      <c r="B16" s="182" t="s">
        <v>178</v>
      </c>
      <c r="C16" s="8"/>
      <c r="E16"/>
      <c r="F16" s="731" t="s">
        <v>154</v>
      </c>
      <c r="G16" s="731"/>
      <c r="H16" s="731"/>
      <c r="I16" s="731"/>
      <c r="K16" s="350" t="s">
        <v>217</v>
      </c>
      <c r="L16" s="351" t="s">
        <v>157</v>
      </c>
      <c r="M16" s="352" t="s">
        <v>158</v>
      </c>
      <c r="N16" s="353" t="s">
        <v>159</v>
      </c>
      <c r="O16" s="354" t="s">
        <v>65</v>
      </c>
      <c r="P16" s="355" t="s">
        <v>170</v>
      </c>
      <c r="R16" s="149"/>
      <c r="S16" s="150"/>
      <c r="T16" s="340"/>
      <c r="U16" s="149"/>
      <c r="V16" s="149"/>
      <c r="W16" s="149"/>
      <c r="X16" s="149"/>
      <c r="Y16" s="150"/>
      <c r="Z16" s="151"/>
      <c r="AA16"/>
      <c r="AB16"/>
      <c r="AC16"/>
      <c r="AD16"/>
      <c r="AE16"/>
      <c r="AF16"/>
      <c r="AG16"/>
      <c r="AH16"/>
      <c r="AI16"/>
      <c r="AJ16"/>
      <c r="AK16"/>
      <c r="AL16"/>
      <c r="AM16"/>
      <c r="AN16"/>
      <c r="AO16"/>
      <c r="AP16"/>
      <c r="AQ16"/>
      <c r="AR16"/>
      <c r="AS16"/>
      <c r="AW16" s="732" t="s">
        <v>168</v>
      </c>
      <c r="AX16" s="732"/>
      <c r="AY16" s="732"/>
      <c r="BA16" s="643"/>
    </row>
    <row r="17" spans="1:53" ht="47.25" customHeight="1" x14ac:dyDescent="0.15">
      <c r="A17" s="32"/>
      <c r="B17" s="733" t="s">
        <v>81</v>
      </c>
      <c r="C17" s="736" t="s">
        <v>82</v>
      </c>
      <c r="D17" s="737" t="s">
        <v>83</v>
      </c>
      <c r="E17" s="738"/>
      <c r="F17" s="739" t="s">
        <v>223</v>
      </c>
      <c r="G17" s="740"/>
      <c r="H17" s="740"/>
      <c r="I17" s="741"/>
      <c r="J17" s="742" t="s">
        <v>84</v>
      </c>
      <c r="K17" s="743"/>
      <c r="L17" s="744" t="s">
        <v>85</v>
      </c>
      <c r="M17" s="745"/>
      <c r="N17" s="745"/>
      <c r="O17" s="746"/>
      <c r="P17" s="747" t="s">
        <v>86</v>
      </c>
      <c r="Q17" s="748"/>
      <c r="R17" s="748"/>
      <c r="S17" s="748"/>
      <c r="T17" s="749"/>
      <c r="U17" s="704" t="s">
        <v>87</v>
      </c>
      <c r="V17" s="704"/>
      <c r="W17" s="704"/>
      <c r="X17" s="704"/>
      <c r="Y17" s="704"/>
      <c r="Z17" s="705"/>
      <c r="AA17" s="706" t="s">
        <v>88</v>
      </c>
      <c r="AB17" s="707"/>
      <c r="AC17" s="707"/>
      <c r="AD17" s="707"/>
      <c r="AE17" s="707"/>
      <c r="AF17" s="707"/>
      <c r="AG17" s="707"/>
      <c r="AH17" s="707"/>
      <c r="AI17" s="707"/>
      <c r="AJ17" s="707"/>
      <c r="AK17" s="707"/>
      <c r="AL17" s="707"/>
      <c r="AM17" s="707"/>
      <c r="AN17" s="707"/>
      <c r="AO17" s="707"/>
      <c r="AP17" s="708"/>
      <c r="AQ17" s="709" t="s">
        <v>89</v>
      </c>
      <c r="AR17" s="710"/>
      <c r="AS17" s="711"/>
      <c r="AT17" s="712" t="s">
        <v>90</v>
      </c>
      <c r="AU17" s="713"/>
      <c r="AV17" s="714"/>
      <c r="AW17" s="750" t="s">
        <v>91</v>
      </c>
      <c r="AX17" s="751"/>
      <c r="AY17" s="751"/>
      <c r="AZ17" s="752"/>
      <c r="BA17" s="644"/>
    </row>
    <row r="18" spans="1:53" ht="30" customHeight="1" x14ac:dyDescent="0.15">
      <c r="B18" s="734"/>
      <c r="C18" s="734"/>
      <c r="D18" s="692" t="s">
        <v>92</v>
      </c>
      <c r="E18" s="753" t="s">
        <v>93</v>
      </c>
      <c r="F18" s="756" t="s">
        <v>4</v>
      </c>
      <c r="G18" s="759" t="s">
        <v>94</v>
      </c>
      <c r="H18" s="759" t="s">
        <v>95</v>
      </c>
      <c r="I18" s="689" t="s">
        <v>96</v>
      </c>
      <c r="J18" s="692" t="s">
        <v>97</v>
      </c>
      <c r="K18" s="695" t="s">
        <v>98</v>
      </c>
      <c r="L18" s="698" t="s">
        <v>99</v>
      </c>
      <c r="M18" s="700" t="s">
        <v>100</v>
      </c>
      <c r="N18" s="702" t="s">
        <v>101</v>
      </c>
      <c r="O18" s="715" t="s">
        <v>102</v>
      </c>
      <c r="P18" s="717" t="s">
        <v>103</v>
      </c>
      <c r="Q18" s="719" t="s">
        <v>104</v>
      </c>
      <c r="R18" s="719" t="s">
        <v>105</v>
      </c>
      <c r="S18" s="721"/>
      <c r="T18" s="235"/>
      <c r="U18" s="722" t="s">
        <v>106</v>
      </c>
      <c r="V18" s="722"/>
      <c r="W18" s="722"/>
      <c r="X18" s="722"/>
      <c r="Y18" s="722"/>
      <c r="Z18" s="723"/>
      <c r="AA18" s="679" t="s">
        <v>107</v>
      </c>
      <c r="AB18" s="678"/>
      <c r="AC18" s="678"/>
      <c r="AD18" s="231" t="s">
        <v>193</v>
      </c>
      <c r="AE18" s="678" t="s">
        <v>109</v>
      </c>
      <c r="AF18" s="678"/>
      <c r="AG18" s="678"/>
      <c r="AH18" s="232" t="s">
        <v>108</v>
      </c>
      <c r="AI18" s="679" t="s">
        <v>110</v>
      </c>
      <c r="AJ18" s="678"/>
      <c r="AK18" s="678"/>
      <c r="AL18" s="231" t="s">
        <v>108</v>
      </c>
      <c r="AM18" s="678" t="s">
        <v>111</v>
      </c>
      <c r="AN18" s="678"/>
      <c r="AO18" s="678"/>
      <c r="AP18" s="231" t="s">
        <v>108</v>
      </c>
      <c r="AQ18" s="680" t="s">
        <v>112</v>
      </c>
      <c r="AR18" s="683" t="s">
        <v>113</v>
      </c>
      <c r="AS18" s="686" t="s">
        <v>114</v>
      </c>
      <c r="AT18" s="640" t="s">
        <v>115</v>
      </c>
      <c r="AU18" s="724" t="s">
        <v>116</v>
      </c>
      <c r="AV18" s="727" t="s">
        <v>117</v>
      </c>
      <c r="AW18" s="666" t="s">
        <v>229</v>
      </c>
      <c r="AX18" s="667"/>
      <c r="AY18" s="667"/>
      <c r="AZ18" s="668" t="s">
        <v>224</v>
      </c>
      <c r="BA18" s="645"/>
    </row>
    <row r="19" spans="1:53" ht="30" customHeight="1" x14ac:dyDescent="0.15">
      <c r="B19" s="734"/>
      <c r="C19" s="734"/>
      <c r="D19" s="693"/>
      <c r="E19" s="754"/>
      <c r="F19" s="757"/>
      <c r="G19" s="760"/>
      <c r="H19" s="760"/>
      <c r="I19" s="690"/>
      <c r="J19" s="693"/>
      <c r="K19" s="696"/>
      <c r="L19" s="699"/>
      <c r="M19" s="701"/>
      <c r="N19" s="703"/>
      <c r="O19" s="716"/>
      <c r="P19" s="717"/>
      <c r="Q19" s="719"/>
      <c r="R19" s="236" t="s">
        <v>118</v>
      </c>
      <c r="S19" s="670" t="s">
        <v>119</v>
      </c>
      <c r="T19" s="672" t="s">
        <v>120</v>
      </c>
      <c r="U19" s="238"/>
      <c r="V19" s="246" t="s">
        <v>121</v>
      </c>
      <c r="W19" s="239"/>
      <c r="X19" s="240"/>
      <c r="Y19" s="241" t="s">
        <v>122</v>
      </c>
      <c r="Z19" s="239" t="s">
        <v>123</v>
      </c>
      <c r="AA19" s="225" t="s">
        <v>6</v>
      </c>
      <c r="AB19" s="226" t="s">
        <v>7</v>
      </c>
      <c r="AC19" s="226" t="s">
        <v>8</v>
      </c>
      <c r="AD19" s="227" t="s">
        <v>9</v>
      </c>
      <c r="AE19" s="228" t="s">
        <v>10</v>
      </c>
      <c r="AF19" s="226" t="s">
        <v>11</v>
      </c>
      <c r="AG19" s="226" t="s">
        <v>12</v>
      </c>
      <c r="AH19" s="229" t="s">
        <v>13</v>
      </c>
      <c r="AI19" s="225" t="s">
        <v>14</v>
      </c>
      <c r="AJ19" s="226" t="s">
        <v>15</v>
      </c>
      <c r="AK19" s="226" t="s">
        <v>16</v>
      </c>
      <c r="AL19" s="230" t="s">
        <v>17</v>
      </c>
      <c r="AM19" s="228" t="s">
        <v>18</v>
      </c>
      <c r="AN19" s="226" t="s">
        <v>19</v>
      </c>
      <c r="AO19" s="226" t="s">
        <v>20</v>
      </c>
      <c r="AP19" s="230" t="s">
        <v>21</v>
      </c>
      <c r="AQ19" s="681"/>
      <c r="AR19" s="684"/>
      <c r="AS19" s="687"/>
      <c r="AT19" s="33"/>
      <c r="AU19" s="725"/>
      <c r="AV19" s="728"/>
      <c r="AW19" s="674" t="s">
        <v>228</v>
      </c>
      <c r="AX19" s="676" t="s">
        <v>124</v>
      </c>
      <c r="AY19" s="677"/>
      <c r="AZ19" s="668"/>
      <c r="BA19" s="646"/>
    </row>
    <row r="20" spans="1:53" ht="30" customHeight="1" x14ac:dyDescent="0.15">
      <c r="B20" s="735"/>
      <c r="C20" s="735"/>
      <c r="D20" s="694"/>
      <c r="E20" s="755"/>
      <c r="F20" s="758"/>
      <c r="G20" s="761"/>
      <c r="H20" s="761"/>
      <c r="I20" s="691"/>
      <c r="J20" s="694"/>
      <c r="K20" s="697"/>
      <c r="L20" s="233" t="s">
        <v>125</v>
      </c>
      <c r="M20" s="234" t="s">
        <v>126</v>
      </c>
      <c r="N20" s="234" t="s">
        <v>125</v>
      </c>
      <c r="O20" s="273" t="s">
        <v>125</v>
      </c>
      <c r="P20" s="718"/>
      <c r="Q20" s="720"/>
      <c r="R20" s="237"/>
      <c r="S20" s="671"/>
      <c r="T20" s="673"/>
      <c r="U20" s="242"/>
      <c r="V20" s="243"/>
      <c r="W20" s="244" t="s">
        <v>127</v>
      </c>
      <c r="X20" s="244" t="s">
        <v>128</v>
      </c>
      <c r="Y20" s="243"/>
      <c r="Z20" s="245"/>
      <c r="AA20" s="34" t="str">
        <f>AD18</f>
        <v>実績額</v>
      </c>
      <c r="AB20" s="35" t="str">
        <f>AD18</f>
        <v>実績額</v>
      </c>
      <c r="AC20" s="36" t="str">
        <f>AD18</f>
        <v>実績額</v>
      </c>
      <c r="AD20" s="37" t="str">
        <f>IF(AD18="請求予定額",AD18,AD18&amp;"（①）")</f>
        <v>実績額（①）</v>
      </c>
      <c r="AE20" s="35" t="str">
        <f>AH18</f>
        <v>請求予定額</v>
      </c>
      <c r="AF20" s="35" t="str">
        <f>AH18</f>
        <v>請求予定額</v>
      </c>
      <c r="AG20" s="36" t="str">
        <f>AH18</f>
        <v>請求予定額</v>
      </c>
      <c r="AH20" s="38" t="str">
        <f>IF(AH18="請求予定額",AH18,AH18&amp;"（②）")</f>
        <v>請求予定額</v>
      </c>
      <c r="AI20" s="34" t="str">
        <f>AL18</f>
        <v>請求予定額</v>
      </c>
      <c r="AJ20" s="35" t="str">
        <f>AL18</f>
        <v>請求予定額</v>
      </c>
      <c r="AK20" s="36" t="str">
        <f>AL18</f>
        <v>請求予定額</v>
      </c>
      <c r="AL20" s="37" t="str">
        <f>IF(AL18="請求予定額",AL18,AL18&amp;"（③）")</f>
        <v>請求予定額</v>
      </c>
      <c r="AM20" s="35" t="str">
        <f>AP18</f>
        <v>請求予定額</v>
      </c>
      <c r="AN20" s="35" t="str">
        <f>AP18</f>
        <v>請求予定額</v>
      </c>
      <c r="AO20" s="36" t="str">
        <f>AP18</f>
        <v>請求予定額</v>
      </c>
      <c r="AP20" s="37" t="str">
        <f>IF(AP18="請求予定額",AP18,AP18&amp;"（④）")</f>
        <v>請求予定額</v>
      </c>
      <c r="AQ20" s="682"/>
      <c r="AR20" s="685"/>
      <c r="AS20" s="688"/>
      <c r="AT20" s="39"/>
      <c r="AU20" s="726"/>
      <c r="AV20" s="729"/>
      <c r="AW20" s="675"/>
      <c r="AX20" s="40" t="s">
        <v>129</v>
      </c>
      <c r="AY20" s="172" t="s">
        <v>130</v>
      </c>
      <c r="AZ20" s="669"/>
      <c r="BA20" s="646"/>
    </row>
    <row r="21" spans="1:53" s="647" customFormat="1" ht="30" customHeight="1" thickBot="1" x14ac:dyDescent="0.2">
      <c r="A21" s="5" t="s">
        <v>131</v>
      </c>
      <c r="B21" s="41" t="s">
        <v>132</v>
      </c>
      <c r="C21" s="42" t="s">
        <v>133</v>
      </c>
      <c r="D21" s="43" t="s">
        <v>134</v>
      </c>
      <c r="E21" s="44" t="s">
        <v>135</v>
      </c>
      <c r="F21" s="42" t="s">
        <v>133</v>
      </c>
      <c r="G21" s="45" t="s">
        <v>133</v>
      </c>
      <c r="H21" s="46" t="s">
        <v>135</v>
      </c>
      <c r="I21" s="47" t="s">
        <v>135</v>
      </c>
      <c r="J21" s="48" t="s">
        <v>132</v>
      </c>
      <c r="K21" s="49" t="s">
        <v>133</v>
      </c>
      <c r="L21" s="43" t="s">
        <v>136</v>
      </c>
      <c r="M21" s="49" t="s">
        <v>133</v>
      </c>
      <c r="N21" s="46" t="s">
        <v>162</v>
      </c>
      <c r="O21" s="304" t="s">
        <v>162</v>
      </c>
      <c r="P21" s="50" t="s">
        <v>138</v>
      </c>
      <c r="Q21" s="51" t="s">
        <v>139</v>
      </c>
      <c r="R21" s="49" t="s">
        <v>133</v>
      </c>
      <c r="S21" s="52" t="s">
        <v>135</v>
      </c>
      <c r="T21" s="44" t="s">
        <v>135</v>
      </c>
      <c r="U21" s="42" t="s">
        <v>133</v>
      </c>
      <c r="V21" s="45" t="s">
        <v>133</v>
      </c>
      <c r="W21" s="46" t="s">
        <v>134</v>
      </c>
      <c r="X21" s="46" t="s">
        <v>137</v>
      </c>
      <c r="Y21" s="46" t="s">
        <v>134</v>
      </c>
      <c r="Z21" s="42" t="s">
        <v>133</v>
      </c>
      <c r="AA21" s="54" t="s">
        <v>134</v>
      </c>
      <c r="AB21" s="55" t="s">
        <v>137</v>
      </c>
      <c r="AC21" s="46" t="s">
        <v>137</v>
      </c>
      <c r="AD21" s="53" t="s">
        <v>133</v>
      </c>
      <c r="AE21" s="55" t="s">
        <v>137</v>
      </c>
      <c r="AF21" s="55" t="s">
        <v>137</v>
      </c>
      <c r="AG21" s="46" t="s">
        <v>137</v>
      </c>
      <c r="AH21" s="49" t="s">
        <v>133</v>
      </c>
      <c r="AI21" s="54" t="s">
        <v>137</v>
      </c>
      <c r="AJ21" s="55" t="s">
        <v>137</v>
      </c>
      <c r="AK21" s="46" t="s">
        <v>137</v>
      </c>
      <c r="AL21" s="53" t="s">
        <v>133</v>
      </c>
      <c r="AM21" s="55" t="s">
        <v>137</v>
      </c>
      <c r="AN21" s="55" t="s">
        <v>137</v>
      </c>
      <c r="AO21" s="46" t="s">
        <v>137</v>
      </c>
      <c r="AP21" s="53" t="s">
        <v>133</v>
      </c>
      <c r="AQ21" s="56" t="s">
        <v>133</v>
      </c>
      <c r="AR21" s="45" t="s">
        <v>133</v>
      </c>
      <c r="AS21" s="53" t="s">
        <v>133</v>
      </c>
      <c r="AT21" s="57" t="s">
        <v>132</v>
      </c>
      <c r="AU21" s="58" t="s">
        <v>132</v>
      </c>
      <c r="AV21" s="59" t="s">
        <v>132</v>
      </c>
      <c r="AW21" s="60" t="s">
        <v>132</v>
      </c>
      <c r="AX21" s="46" t="s">
        <v>137</v>
      </c>
      <c r="AY21" s="47" t="s">
        <v>137</v>
      </c>
      <c r="AZ21" s="54" t="s">
        <v>140</v>
      </c>
      <c r="BA21" s="646"/>
    </row>
    <row r="22" spans="1:53" ht="27.75" customHeight="1" thickTop="1" x14ac:dyDescent="0.15">
      <c r="A22" s="61">
        <v>1</v>
      </c>
      <c r="B22" s="62" t="s">
        <v>141</v>
      </c>
      <c r="C22" s="63" t="str">
        <f>IF(D22&lt;&gt;"",IF(LEFT(D22,4)*1=$C$1,"新規",IF(LEFT(D22,4)*1&lt;$C$1,"継続","")),"")</f>
        <v>継続</v>
      </c>
      <c r="D22" s="64">
        <v>202111111</v>
      </c>
      <c r="E22" s="65" t="s">
        <v>142</v>
      </c>
      <c r="F22" s="66">
        <f t="shared" ref="F22:F41" si="1">IF(D22&lt;&gt;"",$C$8,"")</f>
        <v>99999</v>
      </c>
      <c r="G22" s="305" t="str">
        <f t="shared" ref="G22:G41" si="2">IF(D22&lt;&gt;"",$E$8,"")</f>
        <v>日本学術振興大学</v>
      </c>
      <c r="H22" s="67" t="s">
        <v>205</v>
      </c>
      <c r="I22" s="68" t="s">
        <v>194</v>
      </c>
      <c r="J22" s="69" t="s">
        <v>144</v>
      </c>
      <c r="K22" s="70" cm="1">
        <f t="array" ref="K22">_xlfn.IFS(J22="","",J22="PD",362000,J22="RPD",362000,J22="CPD",446000)</f>
        <v>362000</v>
      </c>
      <c r="L22" s="71">
        <v>44287</v>
      </c>
      <c r="M22" s="72">
        <f>IF(J22&lt;&gt;"",IF(OR(J22="PD",J22="RPD"),36,60),"")</f>
        <v>36</v>
      </c>
      <c r="N22" s="73">
        <v>45382</v>
      </c>
      <c r="O22" s="73">
        <v>45565</v>
      </c>
      <c r="P22" s="74">
        <v>45200</v>
      </c>
      <c r="Q22" s="75">
        <v>45565</v>
      </c>
      <c r="R22" s="76">
        <f>IF(P22&lt;&gt;"",DATEDIF(P22,Q22,"m")+1,"")</f>
        <v>12</v>
      </c>
      <c r="S22" s="76">
        <v>6</v>
      </c>
      <c r="T22" s="77">
        <v>0</v>
      </c>
      <c r="U22" s="78" cm="1">
        <f t="array" ref="U22">IF(J22&lt;&gt;"",_xlfn.IFS(J22="PD",K22*36,J22="RPD",K22*36,J22="CPD",362000*6+446000*54),"")</f>
        <v>13032000</v>
      </c>
      <c r="V22" s="79">
        <f>IF(D22&lt;&gt;"",SUM(W22:X22),"")</f>
        <v>10860000</v>
      </c>
      <c r="W22" s="80">
        <v>8688000</v>
      </c>
      <c r="X22" s="80">
        <v>2172000</v>
      </c>
      <c r="Y22" s="79">
        <v>2172000</v>
      </c>
      <c r="Z22" s="81">
        <f>IFERROR(U22-(V22+Y22),"")</f>
        <v>0</v>
      </c>
      <c r="AA22" s="276">
        <v>362000</v>
      </c>
      <c r="AB22" s="277">
        <v>362000</v>
      </c>
      <c r="AC22" s="278">
        <v>362000</v>
      </c>
      <c r="AD22" s="70">
        <f>IF(AND(AA22="",AB22="",AC22=""),"",SUM(AA22:AC22))</f>
        <v>1086000</v>
      </c>
      <c r="AE22" s="277">
        <v>362000</v>
      </c>
      <c r="AF22" s="278">
        <v>362000</v>
      </c>
      <c r="AG22" s="278">
        <v>362000</v>
      </c>
      <c r="AH22" s="279">
        <f>IF(AND(AE22="",AF22="",AG22=""),"",SUM(AE22:AG22))</f>
        <v>1086000</v>
      </c>
      <c r="AI22" s="276"/>
      <c r="AJ22" s="277"/>
      <c r="AK22" s="278"/>
      <c r="AL22" s="70" t="str">
        <f>IF(AND(AI22="",AJ22="",AK22=""),"",SUM(AI22:AK22))</f>
        <v/>
      </c>
      <c r="AM22" s="277"/>
      <c r="AN22" s="278"/>
      <c r="AO22" s="278"/>
      <c r="AP22" s="70" t="str">
        <f>IF(AND(AM22="",AN22="",AO22=""),"",SUM(AM22:AO22))</f>
        <v/>
      </c>
      <c r="AQ22" s="280">
        <f>IF(D22&lt;&gt;"",IF(AND($AD$18="実績額",AD22&lt;&gt;""),AD22,0)+IF(AND($AH$18="実績額",AH22&lt;&gt;""),AH22,0)+IF(AND($AL$18="実績額",AL22&lt;&gt;""),AL22,0)+IF(AND($AP$18="実績額",AP22&lt;&gt;""),AP22,0),"")</f>
        <v>1086000</v>
      </c>
      <c r="AR22" s="281">
        <f>IFERROR(Y22-AQ22,"")</f>
        <v>1086000</v>
      </c>
      <c r="AS22" s="70">
        <f>IFERROR(Z22+AR22,"")</f>
        <v>1086000</v>
      </c>
      <c r="AT22" s="83" t="s">
        <v>68</v>
      </c>
      <c r="AU22" s="82"/>
      <c r="AV22" s="84"/>
      <c r="AW22" s="85"/>
      <c r="AX22" s="86"/>
      <c r="AY22" s="75"/>
      <c r="AZ22" s="173"/>
      <c r="BA22" s="648"/>
    </row>
    <row r="23" spans="1:53" ht="27.75" customHeight="1" x14ac:dyDescent="0.15">
      <c r="A23" s="61">
        <f>A22+1</f>
        <v>2</v>
      </c>
      <c r="B23" s="87" t="s">
        <v>141</v>
      </c>
      <c r="C23" s="63" t="str">
        <f t="shared" ref="C23:C41" si="3">IF(D23&lt;&gt;"",IF(LEFT(D23,4)*1=$C$1,"新規",IF(LEFT(D23,4)*1&lt;$C$1,"継続","")),"")</f>
        <v>継続</v>
      </c>
      <c r="D23" s="64">
        <v>202222222</v>
      </c>
      <c r="E23" s="65" t="s">
        <v>147</v>
      </c>
      <c r="F23" s="66">
        <f t="shared" si="1"/>
        <v>99999</v>
      </c>
      <c r="G23" s="305" t="str">
        <f t="shared" si="2"/>
        <v>日本学術振興大学</v>
      </c>
      <c r="H23" s="67" t="s">
        <v>205</v>
      </c>
      <c r="I23" s="68" t="s">
        <v>194</v>
      </c>
      <c r="J23" s="92" t="s">
        <v>144</v>
      </c>
      <c r="K23" s="93" cm="1">
        <f t="array" ref="K23">_xlfn.IFS(J23="","",J23="PD",362000,J23="RPD",362000,J23="CPD",446000)</f>
        <v>362000</v>
      </c>
      <c r="L23" s="94">
        <v>44652</v>
      </c>
      <c r="M23" s="72">
        <f t="shared" ref="M23:M41" si="4">IF(J23&lt;&gt;"",IF(OR(J23="PD",J23="RPD"),36,60),"")</f>
        <v>36</v>
      </c>
      <c r="N23" s="95">
        <v>45747</v>
      </c>
      <c r="O23" s="95">
        <v>45747</v>
      </c>
      <c r="P23" s="96">
        <v>45200</v>
      </c>
      <c r="Q23" s="97">
        <v>45747</v>
      </c>
      <c r="R23" s="98">
        <f>IF(P23&lt;&gt;"",DATEDIF(P23,Q23,"m")+1,"")</f>
        <v>18</v>
      </c>
      <c r="S23" s="98">
        <v>12</v>
      </c>
      <c r="T23" s="99">
        <v>0</v>
      </c>
      <c r="U23" s="100" cm="1">
        <f t="array" ref="U23">IF(J23&lt;&gt;"",_xlfn.IFS(J23="PD",K23*36,J23="RPD",K23*36,J23="CPD",362000*6+446000*54),"")</f>
        <v>13032000</v>
      </c>
      <c r="V23" s="101">
        <f t="shared" ref="V23:V41" si="5">IF(D23&lt;&gt;"",SUM(W23:X23),"")</f>
        <v>8688000</v>
      </c>
      <c r="W23" s="102">
        <v>6516000</v>
      </c>
      <c r="X23" s="102">
        <v>2172000</v>
      </c>
      <c r="Y23" s="79">
        <v>4344000</v>
      </c>
      <c r="Z23" s="103">
        <f t="shared" ref="Z23:Z24" si="6">IFERROR(U23-(V23+Y23),"")</f>
        <v>0</v>
      </c>
      <c r="AA23" s="282">
        <v>362000</v>
      </c>
      <c r="AB23" s="283">
        <v>362000</v>
      </c>
      <c r="AC23" s="284">
        <v>362000</v>
      </c>
      <c r="AD23" s="93">
        <f>IF(AND(AA23="",AB23="",AC23=""),"",SUM(AA23:AC23))</f>
        <v>1086000</v>
      </c>
      <c r="AE23" s="283">
        <v>362000</v>
      </c>
      <c r="AF23" s="284">
        <v>362000</v>
      </c>
      <c r="AG23" s="284">
        <v>362000</v>
      </c>
      <c r="AH23" s="285">
        <f t="shared" ref="AH23:AH41" si="7">IF(AND(AE23="",AF23="",AG23=""),"",SUM(AE23:AG23))</f>
        <v>1086000</v>
      </c>
      <c r="AI23" s="282">
        <v>362000</v>
      </c>
      <c r="AJ23" s="283">
        <v>362000</v>
      </c>
      <c r="AK23" s="284">
        <v>362000</v>
      </c>
      <c r="AL23" s="93">
        <f t="shared" ref="AL23:AL41" si="8">IF(AND(AI23="",AJ23="",AK23=""),"",SUM(AI23:AK23))</f>
        <v>1086000</v>
      </c>
      <c r="AM23" s="283">
        <v>362000</v>
      </c>
      <c r="AN23" s="284">
        <v>362000</v>
      </c>
      <c r="AO23" s="284">
        <v>362000</v>
      </c>
      <c r="AP23" s="93">
        <f t="shared" ref="AP23:AP41" si="9">IF(AND(AM23="",AN23="",AO23=""),"",SUM(AM23:AO23))</f>
        <v>1086000</v>
      </c>
      <c r="AQ23" s="286">
        <f t="shared" ref="AQ23:AQ41" si="10">IF(D23&lt;&gt;"",IF(AND($AD$18="実績額",AD23&lt;&gt;""),AD23,0)+IF(AND($AH$18="実績額",AH23&lt;&gt;""),AH23,0)+IF(AND($AL$18="実績額",AL23&lt;&gt;""),AL23,0)+IF(AND($AP$18="実績額",AP23&lt;&gt;""),AP23,0),"")</f>
        <v>1086000</v>
      </c>
      <c r="AR23" s="287">
        <f t="shared" ref="AR23:AR41" si="11">IFERROR(Y23-AQ23,"")</f>
        <v>3258000</v>
      </c>
      <c r="AS23" s="93">
        <f t="shared" ref="AS23:AS41" si="12">IFERROR(Z23+AR23,"")</f>
        <v>3258000</v>
      </c>
      <c r="AT23" s="105" t="s">
        <v>68</v>
      </c>
      <c r="AU23" s="82"/>
      <c r="AV23" s="84"/>
      <c r="AW23" s="107"/>
      <c r="AX23" s="108"/>
      <c r="AY23" s="97"/>
      <c r="AZ23" s="173"/>
      <c r="BA23" s="648"/>
    </row>
    <row r="24" spans="1:53" ht="27.75" customHeight="1" x14ac:dyDescent="0.15">
      <c r="A24" s="61">
        <f t="shared" ref="A24:A41" si="13">A23+1</f>
        <v>3</v>
      </c>
      <c r="B24" s="87" t="s">
        <v>146</v>
      </c>
      <c r="C24" s="63" t="str">
        <f t="shared" si="3"/>
        <v>継続</v>
      </c>
      <c r="D24" s="64">
        <v>202333333</v>
      </c>
      <c r="E24" s="65" t="s">
        <v>149</v>
      </c>
      <c r="F24" s="66">
        <f t="shared" si="1"/>
        <v>99999</v>
      </c>
      <c r="G24" s="305" t="str">
        <f t="shared" si="2"/>
        <v>日本学術振興大学</v>
      </c>
      <c r="H24" s="90" t="s">
        <v>143</v>
      </c>
      <c r="I24" s="68" t="s">
        <v>196</v>
      </c>
      <c r="J24" s="92" t="s">
        <v>150</v>
      </c>
      <c r="K24" s="93" cm="1">
        <f t="array" ref="K24">_xlfn.IFS(J24="","",J24="PD",362000,J24="RPD",362000,J24="CPD",446000)</f>
        <v>446000</v>
      </c>
      <c r="L24" s="94">
        <v>45017</v>
      </c>
      <c r="M24" s="72">
        <f t="shared" si="4"/>
        <v>60</v>
      </c>
      <c r="N24" s="95">
        <v>46843</v>
      </c>
      <c r="O24" s="95">
        <v>46843</v>
      </c>
      <c r="P24" s="96">
        <v>45200</v>
      </c>
      <c r="Q24" s="97">
        <v>46843</v>
      </c>
      <c r="R24" s="98">
        <f t="shared" ref="R24:R41" si="14">IF(P24&lt;&gt;"",DATEDIF(P24,Q24,"m")+1,"")</f>
        <v>54</v>
      </c>
      <c r="S24" s="98">
        <v>12</v>
      </c>
      <c r="T24" s="99">
        <v>36</v>
      </c>
      <c r="U24" s="100" cm="1">
        <f t="array" ref="U24">IF(J24&lt;&gt;"",_xlfn.IFS(J24="PD",K24*36,J24="RPD",K24*36,J24="CPD",362000*6+446000*54),"")</f>
        <v>26256000</v>
      </c>
      <c r="V24" s="101">
        <f t="shared" si="5"/>
        <v>4848000</v>
      </c>
      <c r="W24" s="102">
        <v>2172000</v>
      </c>
      <c r="X24" s="102">
        <v>2676000</v>
      </c>
      <c r="Y24" s="79">
        <v>5352000</v>
      </c>
      <c r="Z24" s="103">
        <f t="shared" si="6"/>
        <v>16056000</v>
      </c>
      <c r="AA24" s="282">
        <v>446000</v>
      </c>
      <c r="AB24" s="283">
        <v>446000</v>
      </c>
      <c r="AC24" s="284">
        <v>446000</v>
      </c>
      <c r="AD24" s="93">
        <f t="shared" ref="AD24:AD41" si="15">IF(AND(AA24="",AB24="",AC24=""),"",SUM(AA24:AC24))</f>
        <v>1338000</v>
      </c>
      <c r="AE24" s="283">
        <v>446000</v>
      </c>
      <c r="AF24" s="284">
        <v>446000</v>
      </c>
      <c r="AG24" s="284">
        <v>446000</v>
      </c>
      <c r="AH24" s="285">
        <f t="shared" si="7"/>
        <v>1338000</v>
      </c>
      <c r="AI24" s="282">
        <v>446000</v>
      </c>
      <c r="AJ24" s="283">
        <v>446000</v>
      </c>
      <c r="AK24" s="284">
        <v>446000</v>
      </c>
      <c r="AL24" s="93">
        <f t="shared" si="8"/>
        <v>1338000</v>
      </c>
      <c r="AM24" s="283">
        <v>446000</v>
      </c>
      <c r="AN24" s="284">
        <v>446000</v>
      </c>
      <c r="AO24" s="284">
        <v>446000</v>
      </c>
      <c r="AP24" s="93">
        <f t="shared" si="9"/>
        <v>1338000</v>
      </c>
      <c r="AQ24" s="286">
        <f t="shared" si="10"/>
        <v>1338000</v>
      </c>
      <c r="AR24" s="287">
        <f t="shared" si="11"/>
        <v>4014000</v>
      </c>
      <c r="AS24" s="93">
        <f t="shared" si="12"/>
        <v>20070000</v>
      </c>
      <c r="AT24" s="105" t="s">
        <v>68</v>
      </c>
      <c r="AU24" s="82"/>
      <c r="AV24" s="84"/>
      <c r="AW24" s="107"/>
      <c r="AX24" s="108"/>
      <c r="AY24" s="97"/>
      <c r="AZ24" s="173"/>
      <c r="BA24" s="648"/>
    </row>
    <row r="25" spans="1:53" ht="27.75" customHeight="1" x14ac:dyDescent="0.15">
      <c r="A25" s="61">
        <f t="shared" si="13"/>
        <v>4</v>
      </c>
      <c r="B25" s="87" t="s">
        <v>146</v>
      </c>
      <c r="C25" s="63" t="str">
        <f t="shared" si="3"/>
        <v>継続</v>
      </c>
      <c r="D25" s="64">
        <v>202344444</v>
      </c>
      <c r="E25" s="65" t="s">
        <v>197</v>
      </c>
      <c r="F25" s="66">
        <f t="shared" si="1"/>
        <v>99999</v>
      </c>
      <c r="G25" s="305" t="str">
        <f t="shared" si="2"/>
        <v>日本学術振興大学</v>
      </c>
      <c r="H25" s="90" t="s">
        <v>143</v>
      </c>
      <c r="I25" s="68" t="s">
        <v>194</v>
      </c>
      <c r="J25" s="92" t="s">
        <v>144</v>
      </c>
      <c r="K25" s="93" cm="1">
        <f t="array" ref="K25">_xlfn.IFS(J25="","",J25="PD",362000,J25="RPD",362000,J25="CPD",446000)</f>
        <v>362000</v>
      </c>
      <c r="L25" s="94">
        <v>45017</v>
      </c>
      <c r="M25" s="72">
        <f t="shared" si="4"/>
        <v>36</v>
      </c>
      <c r="N25" s="95">
        <v>46112</v>
      </c>
      <c r="O25" s="95">
        <v>46112</v>
      </c>
      <c r="P25" s="96">
        <v>45383</v>
      </c>
      <c r="Q25" s="97">
        <v>46112</v>
      </c>
      <c r="R25" s="98">
        <f t="shared" si="14"/>
        <v>24</v>
      </c>
      <c r="S25" s="98">
        <v>12</v>
      </c>
      <c r="T25" s="99">
        <v>12</v>
      </c>
      <c r="U25" s="100" cm="1">
        <f t="array" ref="U25">IF(J25&lt;&gt;"",_xlfn.IFS(J25="PD",K25*36,J25="RPD",K25*36,J25="CPD",362000*6+446000*54),"")</f>
        <v>13032000</v>
      </c>
      <c r="V25" s="101">
        <f t="shared" si="5"/>
        <v>4344000</v>
      </c>
      <c r="W25" s="102">
        <v>4344000</v>
      </c>
      <c r="X25" s="102">
        <v>0</v>
      </c>
      <c r="Y25" s="79">
        <v>4344000</v>
      </c>
      <c r="Z25" s="103">
        <f>IFERROR(U25-(V25+Y25),"")</f>
        <v>4344000</v>
      </c>
      <c r="AA25" s="288">
        <v>362000</v>
      </c>
      <c r="AB25" s="289">
        <v>362000</v>
      </c>
      <c r="AC25" s="290">
        <v>362000</v>
      </c>
      <c r="AD25" s="93">
        <f t="shared" si="15"/>
        <v>1086000</v>
      </c>
      <c r="AE25" s="289">
        <v>362000</v>
      </c>
      <c r="AF25" s="290">
        <v>362000</v>
      </c>
      <c r="AG25" s="290">
        <v>362000</v>
      </c>
      <c r="AH25" s="285">
        <f t="shared" si="7"/>
        <v>1086000</v>
      </c>
      <c r="AI25" s="288">
        <v>362000</v>
      </c>
      <c r="AJ25" s="289">
        <v>362000</v>
      </c>
      <c r="AK25" s="290">
        <v>362000</v>
      </c>
      <c r="AL25" s="93">
        <f t="shared" si="8"/>
        <v>1086000</v>
      </c>
      <c r="AM25" s="289">
        <v>362000</v>
      </c>
      <c r="AN25" s="290">
        <v>362000</v>
      </c>
      <c r="AO25" s="290">
        <v>362000</v>
      </c>
      <c r="AP25" s="93">
        <f t="shared" si="9"/>
        <v>1086000</v>
      </c>
      <c r="AQ25" s="286">
        <f t="shared" si="10"/>
        <v>1086000</v>
      </c>
      <c r="AR25" s="287">
        <f t="shared" si="11"/>
        <v>3258000</v>
      </c>
      <c r="AS25" s="93">
        <f t="shared" si="12"/>
        <v>7602000</v>
      </c>
      <c r="AT25" s="105" t="s">
        <v>68</v>
      </c>
      <c r="AU25" s="82"/>
      <c r="AV25" s="84"/>
      <c r="AW25" s="107"/>
      <c r="AX25" s="108"/>
      <c r="AY25" s="97"/>
      <c r="AZ25" s="173"/>
      <c r="BA25" s="648"/>
    </row>
    <row r="26" spans="1:53" ht="27.75" customHeight="1" x14ac:dyDescent="0.15">
      <c r="A26" s="61">
        <f t="shared" si="13"/>
        <v>5</v>
      </c>
      <c r="B26" s="87" t="s">
        <v>151</v>
      </c>
      <c r="C26" s="63" t="str">
        <f t="shared" si="3"/>
        <v>継続</v>
      </c>
      <c r="D26" s="64">
        <v>202355555</v>
      </c>
      <c r="E26" s="65" t="s">
        <v>200</v>
      </c>
      <c r="F26" s="66">
        <f t="shared" si="1"/>
        <v>99999</v>
      </c>
      <c r="G26" s="305" t="str">
        <f t="shared" si="2"/>
        <v>日本学術振興大学</v>
      </c>
      <c r="H26" s="90"/>
      <c r="I26" s="68"/>
      <c r="J26" s="92" t="s">
        <v>144</v>
      </c>
      <c r="K26" s="93" cm="1">
        <f t="array" ref="K26">_xlfn.IFS(J26="","",J26="PD",362000,J26="RPD",362000,J26="CPD",446000)</f>
        <v>362000</v>
      </c>
      <c r="L26" s="94"/>
      <c r="M26" s="72">
        <f t="shared" si="4"/>
        <v>36</v>
      </c>
      <c r="N26" s="95"/>
      <c r="O26" s="95"/>
      <c r="P26" s="96"/>
      <c r="Q26" s="97"/>
      <c r="R26" s="98"/>
      <c r="S26" s="98"/>
      <c r="T26" s="99"/>
      <c r="U26" s="100" cm="1">
        <f t="array" ref="U26">IF(J26&lt;&gt;"",_xlfn.IFS(J26="PD",K26*36,J26="RPD",K26*36,J26="CPD",362000*6+446000*54),"")</f>
        <v>13032000</v>
      </c>
      <c r="V26" s="101"/>
      <c r="W26" s="102"/>
      <c r="X26" s="102"/>
      <c r="Y26" s="79"/>
      <c r="Z26" s="103"/>
      <c r="AA26" s="288"/>
      <c r="AB26" s="289"/>
      <c r="AC26" s="290"/>
      <c r="AD26" s="93"/>
      <c r="AE26" s="289"/>
      <c r="AF26" s="290"/>
      <c r="AG26" s="290"/>
      <c r="AH26" s="285"/>
      <c r="AI26" s="288"/>
      <c r="AJ26" s="289"/>
      <c r="AK26" s="290"/>
      <c r="AL26" s="93"/>
      <c r="AM26" s="289"/>
      <c r="AN26" s="290"/>
      <c r="AO26" s="290"/>
      <c r="AP26" s="93"/>
      <c r="AQ26" s="286"/>
      <c r="AR26" s="287"/>
      <c r="AS26" s="93"/>
      <c r="AT26" s="105" t="s">
        <v>152</v>
      </c>
      <c r="AU26" s="82"/>
      <c r="AV26" s="84"/>
      <c r="AW26" s="107"/>
      <c r="AX26" s="108"/>
      <c r="AY26" s="97"/>
      <c r="AZ26" s="173"/>
      <c r="BA26" s="648"/>
    </row>
    <row r="27" spans="1:53" ht="27.75" customHeight="1" x14ac:dyDescent="0.15">
      <c r="A27" s="61">
        <f t="shared" si="13"/>
        <v>6</v>
      </c>
      <c r="B27" s="87" t="s">
        <v>146</v>
      </c>
      <c r="C27" s="63" t="str">
        <f t="shared" si="3"/>
        <v>継続</v>
      </c>
      <c r="D27" s="64">
        <v>202311111</v>
      </c>
      <c r="E27" s="65" t="s">
        <v>202</v>
      </c>
      <c r="F27" s="66">
        <f t="shared" si="1"/>
        <v>99999</v>
      </c>
      <c r="G27" s="305" t="str">
        <f t="shared" si="2"/>
        <v>日本学術振興大学</v>
      </c>
      <c r="H27" s="90" t="s">
        <v>206</v>
      </c>
      <c r="I27" s="68" t="s">
        <v>195</v>
      </c>
      <c r="J27" s="92" t="s">
        <v>148</v>
      </c>
      <c r="K27" s="93" cm="1">
        <f t="array" ref="K27">_xlfn.IFS(J27="","",J27="PD",362000,J27="RPD",362000,J27="CPD",446000)</f>
        <v>362000</v>
      </c>
      <c r="L27" s="94">
        <v>45108</v>
      </c>
      <c r="M27" s="72">
        <f t="shared" si="4"/>
        <v>36</v>
      </c>
      <c r="N27" s="95">
        <v>46203</v>
      </c>
      <c r="O27" s="95">
        <v>46203</v>
      </c>
      <c r="P27" s="96">
        <v>45200</v>
      </c>
      <c r="Q27" s="97">
        <v>46203</v>
      </c>
      <c r="R27" s="98">
        <f t="shared" si="14"/>
        <v>33</v>
      </c>
      <c r="S27" s="98">
        <v>12</v>
      </c>
      <c r="T27" s="99">
        <v>15</v>
      </c>
      <c r="U27" s="100" cm="1">
        <f t="array" ref="U27">IF(J27&lt;&gt;"",_xlfn.IFS(J27="PD",K27*36,J27="RPD",K27*36,J27="CPD",362000*6+446000*54),"")</f>
        <v>13032000</v>
      </c>
      <c r="V27" s="101">
        <f t="shared" si="5"/>
        <v>3258000</v>
      </c>
      <c r="W27" s="102">
        <v>1086000</v>
      </c>
      <c r="X27" s="102">
        <v>2172000</v>
      </c>
      <c r="Y27" s="79">
        <v>4344000</v>
      </c>
      <c r="Z27" s="103">
        <f t="shared" ref="Z27:Z41" si="16">IFERROR(U27-(V27+Y27),"")</f>
        <v>5430000</v>
      </c>
      <c r="AA27" s="288">
        <v>362000</v>
      </c>
      <c r="AB27" s="289">
        <v>362000</v>
      </c>
      <c r="AC27" s="290">
        <v>362000</v>
      </c>
      <c r="AD27" s="93">
        <f t="shared" si="15"/>
        <v>1086000</v>
      </c>
      <c r="AE27" s="289">
        <v>362000</v>
      </c>
      <c r="AF27" s="290">
        <v>362000</v>
      </c>
      <c r="AG27" s="290">
        <v>362000</v>
      </c>
      <c r="AH27" s="285">
        <f t="shared" si="7"/>
        <v>1086000</v>
      </c>
      <c r="AI27" s="288">
        <v>362000</v>
      </c>
      <c r="AJ27" s="289">
        <v>362000</v>
      </c>
      <c r="AK27" s="290">
        <v>362000</v>
      </c>
      <c r="AL27" s="93">
        <f t="shared" si="8"/>
        <v>1086000</v>
      </c>
      <c r="AM27" s="289">
        <v>362000</v>
      </c>
      <c r="AN27" s="290">
        <v>362000</v>
      </c>
      <c r="AO27" s="290">
        <v>362000</v>
      </c>
      <c r="AP27" s="93">
        <f t="shared" si="9"/>
        <v>1086000</v>
      </c>
      <c r="AQ27" s="286">
        <f t="shared" si="10"/>
        <v>1086000</v>
      </c>
      <c r="AR27" s="287">
        <f t="shared" si="11"/>
        <v>3258000</v>
      </c>
      <c r="AS27" s="93">
        <f t="shared" si="12"/>
        <v>8688000</v>
      </c>
      <c r="AT27" s="105" t="s">
        <v>68</v>
      </c>
      <c r="AU27" s="82"/>
      <c r="AV27" s="84"/>
      <c r="AW27" s="107" t="s">
        <v>145</v>
      </c>
      <c r="AX27" s="108">
        <v>45658</v>
      </c>
      <c r="AY27" s="97">
        <v>45930</v>
      </c>
      <c r="AZ27" s="173" t="s">
        <v>207</v>
      </c>
      <c r="BA27" s="648"/>
    </row>
    <row r="28" spans="1:53" ht="27.75" customHeight="1" x14ac:dyDescent="0.15">
      <c r="A28" s="61">
        <f t="shared" si="13"/>
        <v>7</v>
      </c>
      <c r="B28" s="87" t="s">
        <v>141</v>
      </c>
      <c r="C28" s="63" t="str">
        <f t="shared" si="3"/>
        <v>継続</v>
      </c>
      <c r="D28" s="64">
        <v>202322222</v>
      </c>
      <c r="E28" s="65" t="s">
        <v>201</v>
      </c>
      <c r="F28" s="66">
        <f t="shared" si="1"/>
        <v>99999</v>
      </c>
      <c r="G28" s="305" t="str">
        <f t="shared" si="2"/>
        <v>日本学術振興大学</v>
      </c>
      <c r="H28" s="90" t="s">
        <v>143</v>
      </c>
      <c r="I28" s="91" t="s">
        <v>194</v>
      </c>
      <c r="J28" s="92" t="s">
        <v>144</v>
      </c>
      <c r="K28" s="93" cm="1">
        <f t="array" ref="K28">_xlfn.IFS(J28="","",J28="PD",362000,J28="RPD",362000,J28="CPD",446000)</f>
        <v>362000</v>
      </c>
      <c r="L28" s="94">
        <v>45017</v>
      </c>
      <c r="M28" s="72">
        <f t="shared" si="4"/>
        <v>36</v>
      </c>
      <c r="N28" s="95">
        <v>46112</v>
      </c>
      <c r="O28" s="95">
        <v>45443</v>
      </c>
      <c r="P28" s="96">
        <v>45200</v>
      </c>
      <c r="Q28" s="97">
        <v>45443</v>
      </c>
      <c r="R28" s="98">
        <f>IF(P28&lt;&gt;"",DATEDIF(P28,Q28,"m")+1,"")</f>
        <v>8</v>
      </c>
      <c r="S28" s="98">
        <v>2</v>
      </c>
      <c r="T28" s="99">
        <v>0</v>
      </c>
      <c r="U28" s="100" cm="1">
        <f t="array" ref="U28">IF(J28&lt;&gt;"",_xlfn.IFS(J28="PD",K28*36,J28="RPD",K28*36,J28="CPD",362000*6+446000*54),"")</f>
        <v>13032000</v>
      </c>
      <c r="V28" s="101">
        <f t="shared" si="5"/>
        <v>4344000</v>
      </c>
      <c r="W28" s="102">
        <v>2172000</v>
      </c>
      <c r="X28" s="102">
        <v>2172000</v>
      </c>
      <c r="Y28" s="79">
        <v>4344000</v>
      </c>
      <c r="Z28" s="103">
        <f t="shared" si="16"/>
        <v>4344000</v>
      </c>
      <c r="AA28" s="288">
        <v>362000</v>
      </c>
      <c r="AB28" s="289">
        <v>362000</v>
      </c>
      <c r="AC28" s="290">
        <v>0</v>
      </c>
      <c r="AD28" s="93">
        <f t="shared" si="15"/>
        <v>724000</v>
      </c>
      <c r="AE28" s="289">
        <v>0</v>
      </c>
      <c r="AF28" s="290">
        <v>0</v>
      </c>
      <c r="AG28" s="290">
        <v>0</v>
      </c>
      <c r="AH28" s="285">
        <f t="shared" si="7"/>
        <v>0</v>
      </c>
      <c r="AI28" s="288">
        <v>0</v>
      </c>
      <c r="AJ28" s="289">
        <v>0</v>
      </c>
      <c r="AK28" s="290">
        <v>0</v>
      </c>
      <c r="AL28" s="93">
        <f t="shared" si="8"/>
        <v>0</v>
      </c>
      <c r="AM28" s="289">
        <v>0</v>
      </c>
      <c r="AN28" s="290">
        <v>0</v>
      </c>
      <c r="AO28" s="290">
        <v>0</v>
      </c>
      <c r="AP28" s="93">
        <f t="shared" si="9"/>
        <v>0</v>
      </c>
      <c r="AQ28" s="286">
        <f t="shared" si="10"/>
        <v>724000</v>
      </c>
      <c r="AR28" s="346">
        <f>IFERROR(Y28-AQ28,"")</f>
        <v>3620000</v>
      </c>
      <c r="AS28" s="347">
        <f>IFERROR(Z28+AR28,"")</f>
        <v>7964000</v>
      </c>
      <c r="AT28" s="105" t="s">
        <v>74</v>
      </c>
      <c r="AU28" s="82" t="s">
        <v>145</v>
      </c>
      <c r="AV28" s="84" t="s">
        <v>208</v>
      </c>
      <c r="AW28" s="107"/>
      <c r="AX28" s="108"/>
      <c r="AY28" s="97"/>
      <c r="AZ28" s="341" t="s">
        <v>209</v>
      </c>
      <c r="BA28" s="648"/>
    </row>
    <row r="29" spans="1:53" ht="27.75" customHeight="1" x14ac:dyDescent="0.15">
      <c r="A29" s="61">
        <f t="shared" si="13"/>
        <v>8</v>
      </c>
      <c r="B29" s="87" t="s">
        <v>151</v>
      </c>
      <c r="C29" s="63" t="str">
        <f t="shared" si="3"/>
        <v>新規</v>
      </c>
      <c r="D29" s="64">
        <v>202411111</v>
      </c>
      <c r="E29" s="65" t="s">
        <v>203</v>
      </c>
      <c r="F29" s="66">
        <f t="shared" si="1"/>
        <v>99999</v>
      </c>
      <c r="G29" s="305" t="str">
        <f t="shared" si="2"/>
        <v>日本学術振興大学</v>
      </c>
      <c r="H29" s="90"/>
      <c r="I29" s="91"/>
      <c r="J29" s="92" t="s">
        <v>144</v>
      </c>
      <c r="K29" s="93" cm="1">
        <f t="array" ref="K29">_xlfn.IFS(J29="","",J29="PD",362000,J29="RPD",362000,J29="CPD",446000)</f>
        <v>362000</v>
      </c>
      <c r="L29" s="94"/>
      <c r="M29" s="72">
        <f t="shared" si="4"/>
        <v>36</v>
      </c>
      <c r="N29" s="95"/>
      <c r="O29" s="95"/>
      <c r="P29" s="96"/>
      <c r="Q29" s="97"/>
      <c r="R29" s="98" t="str">
        <f t="shared" si="14"/>
        <v/>
      </c>
      <c r="S29" s="98"/>
      <c r="T29" s="99"/>
      <c r="U29" s="100" cm="1">
        <f t="array" ref="U29">IF(J29&lt;&gt;"",_xlfn.IFS(J29="PD",K29*36,J29="RPD",K29*36,J29="CPD",362000*6+446000*54),"")</f>
        <v>13032000</v>
      </c>
      <c r="V29" s="101">
        <f t="shared" si="5"/>
        <v>0</v>
      </c>
      <c r="W29" s="102"/>
      <c r="X29" s="102"/>
      <c r="Y29" s="79"/>
      <c r="Z29" s="103">
        <f t="shared" si="16"/>
        <v>13032000</v>
      </c>
      <c r="AA29" s="288"/>
      <c r="AB29" s="289"/>
      <c r="AC29" s="290"/>
      <c r="AD29" s="93" t="str">
        <f t="shared" si="15"/>
        <v/>
      </c>
      <c r="AE29" s="289"/>
      <c r="AF29" s="290"/>
      <c r="AG29" s="290"/>
      <c r="AH29" s="285" t="str">
        <f t="shared" si="7"/>
        <v/>
      </c>
      <c r="AI29" s="288"/>
      <c r="AJ29" s="289"/>
      <c r="AK29" s="290"/>
      <c r="AL29" s="93" t="str">
        <f t="shared" si="8"/>
        <v/>
      </c>
      <c r="AM29" s="289"/>
      <c r="AN29" s="290"/>
      <c r="AO29" s="290"/>
      <c r="AP29" s="93" t="str">
        <f t="shared" si="9"/>
        <v/>
      </c>
      <c r="AQ29" s="286">
        <f t="shared" si="10"/>
        <v>0</v>
      </c>
      <c r="AR29" s="287">
        <f t="shared" si="11"/>
        <v>0</v>
      </c>
      <c r="AS29" s="93">
        <f t="shared" si="12"/>
        <v>13032000</v>
      </c>
      <c r="AT29" s="105" t="s">
        <v>74</v>
      </c>
      <c r="AU29" s="82"/>
      <c r="AV29" s="84"/>
      <c r="AW29" s="107"/>
      <c r="AX29" s="108"/>
      <c r="AY29" s="97"/>
      <c r="AZ29" s="173"/>
      <c r="BA29" s="648"/>
    </row>
    <row r="30" spans="1:53" ht="27.75" customHeight="1" x14ac:dyDescent="0.15">
      <c r="A30" s="61">
        <f t="shared" si="13"/>
        <v>9</v>
      </c>
      <c r="B30" s="87" t="s">
        <v>141</v>
      </c>
      <c r="C30" s="63" t="str">
        <f t="shared" si="3"/>
        <v>新規</v>
      </c>
      <c r="D30" s="64">
        <v>202422222</v>
      </c>
      <c r="E30" s="65" t="s">
        <v>212</v>
      </c>
      <c r="F30" s="66">
        <f t="shared" si="1"/>
        <v>99999</v>
      </c>
      <c r="G30" s="305" t="str">
        <f t="shared" si="2"/>
        <v>日本学術振興大学</v>
      </c>
      <c r="H30" s="90" t="s">
        <v>205</v>
      </c>
      <c r="I30" s="68" t="s">
        <v>194</v>
      </c>
      <c r="J30" s="92" t="s">
        <v>144</v>
      </c>
      <c r="K30" s="93" cm="1">
        <f t="array" ref="K30">_xlfn.IFS(J30="","",J30="PD",362000,J30="RPD",362000,J30="CPD",446000)</f>
        <v>362000</v>
      </c>
      <c r="L30" s="94">
        <v>45383</v>
      </c>
      <c r="M30" s="72">
        <f t="shared" si="4"/>
        <v>36</v>
      </c>
      <c r="N30" s="95">
        <v>46477</v>
      </c>
      <c r="O30" s="95">
        <v>46477</v>
      </c>
      <c r="P30" s="96">
        <v>45383</v>
      </c>
      <c r="Q30" s="97">
        <v>46477</v>
      </c>
      <c r="R30" s="98">
        <f t="shared" si="14"/>
        <v>36</v>
      </c>
      <c r="S30" s="98">
        <v>12</v>
      </c>
      <c r="T30" s="99">
        <v>24</v>
      </c>
      <c r="U30" s="100" cm="1">
        <f t="array" ref="U30">IF(J30&lt;&gt;"",_xlfn.IFS(J30="PD",K30*36,J30="RPD",K30*36,J30="CPD",362000*6+446000*54),"")</f>
        <v>13032000</v>
      </c>
      <c r="V30" s="101">
        <f t="shared" si="5"/>
        <v>0</v>
      </c>
      <c r="W30" s="102">
        <v>0</v>
      </c>
      <c r="X30" s="102">
        <v>0</v>
      </c>
      <c r="Y30" s="79">
        <v>4344000</v>
      </c>
      <c r="Z30" s="103">
        <f t="shared" si="16"/>
        <v>8688000</v>
      </c>
      <c r="AA30" s="288">
        <v>362000</v>
      </c>
      <c r="AB30" s="289">
        <v>362000</v>
      </c>
      <c r="AC30" s="290">
        <v>362000</v>
      </c>
      <c r="AD30" s="93">
        <f t="shared" si="15"/>
        <v>1086000</v>
      </c>
      <c r="AE30" s="288">
        <v>362000</v>
      </c>
      <c r="AF30" s="289">
        <v>362000</v>
      </c>
      <c r="AG30" s="290">
        <v>362000</v>
      </c>
      <c r="AH30" s="285">
        <f t="shared" si="7"/>
        <v>1086000</v>
      </c>
      <c r="AI30" s="288">
        <v>362000</v>
      </c>
      <c r="AJ30" s="289">
        <v>362000</v>
      </c>
      <c r="AK30" s="290">
        <v>362000</v>
      </c>
      <c r="AL30" s="93">
        <f t="shared" si="8"/>
        <v>1086000</v>
      </c>
      <c r="AM30" s="288">
        <v>362000</v>
      </c>
      <c r="AN30" s="289">
        <v>362000</v>
      </c>
      <c r="AO30" s="290">
        <v>362000</v>
      </c>
      <c r="AP30" s="93">
        <f t="shared" si="9"/>
        <v>1086000</v>
      </c>
      <c r="AQ30" s="286">
        <f t="shared" si="10"/>
        <v>1086000</v>
      </c>
      <c r="AR30" s="287">
        <f t="shared" si="11"/>
        <v>3258000</v>
      </c>
      <c r="AS30" s="93">
        <f t="shared" si="12"/>
        <v>11946000</v>
      </c>
      <c r="AT30" s="105" t="s">
        <v>68</v>
      </c>
      <c r="AU30" s="82"/>
      <c r="AV30" s="84"/>
      <c r="AW30" s="107"/>
      <c r="AX30" s="108"/>
      <c r="AY30" s="97"/>
      <c r="AZ30" s="173" t="s">
        <v>153</v>
      </c>
      <c r="BA30" s="648"/>
    </row>
    <row r="31" spans="1:53" ht="27.75" customHeight="1" x14ac:dyDescent="0.15">
      <c r="A31" s="61">
        <f t="shared" si="13"/>
        <v>10</v>
      </c>
      <c r="B31" s="87" t="s">
        <v>151</v>
      </c>
      <c r="C31" s="63" t="str">
        <f t="shared" si="3"/>
        <v>新規</v>
      </c>
      <c r="D31" s="64">
        <v>202433333</v>
      </c>
      <c r="E31" s="65" t="s">
        <v>204</v>
      </c>
      <c r="F31" s="66">
        <f t="shared" si="1"/>
        <v>99999</v>
      </c>
      <c r="G31" s="305" t="str">
        <f t="shared" si="2"/>
        <v>日本学術振興大学</v>
      </c>
      <c r="H31" s="67" t="s">
        <v>205</v>
      </c>
      <c r="I31" s="68" t="s">
        <v>195</v>
      </c>
      <c r="J31" s="92" t="s">
        <v>148</v>
      </c>
      <c r="K31" s="93" cm="1">
        <f t="array" ref="K31">_xlfn.IFS(J31="","",J31="PD",362000,J31="RPD",362000,J31="CPD",446000)</f>
        <v>362000</v>
      </c>
      <c r="L31" s="94"/>
      <c r="M31" s="72">
        <f t="shared" si="4"/>
        <v>36</v>
      </c>
      <c r="N31" s="95"/>
      <c r="O31" s="95"/>
      <c r="P31" s="96"/>
      <c r="Q31" s="97"/>
      <c r="R31" s="98" t="str">
        <f t="shared" si="14"/>
        <v/>
      </c>
      <c r="S31" s="98"/>
      <c r="T31" s="99"/>
      <c r="U31" s="100" cm="1">
        <f t="array" ref="U31">IF(J31&lt;&gt;"",_xlfn.IFS(J31="PD",K31*36,J31="RPD",K31*36,J31="CPD",362000*6+446000*54),"")</f>
        <v>13032000</v>
      </c>
      <c r="V31" s="101">
        <f t="shared" si="5"/>
        <v>0</v>
      </c>
      <c r="W31" s="102"/>
      <c r="X31" s="102"/>
      <c r="Y31" s="79"/>
      <c r="Z31" s="103">
        <f t="shared" si="16"/>
        <v>13032000</v>
      </c>
      <c r="AA31" s="288"/>
      <c r="AB31" s="289"/>
      <c r="AC31" s="290"/>
      <c r="AD31" s="93" t="str">
        <f t="shared" si="15"/>
        <v/>
      </c>
      <c r="AE31" s="289"/>
      <c r="AF31" s="290"/>
      <c r="AG31" s="290"/>
      <c r="AH31" s="285" t="str">
        <f t="shared" si="7"/>
        <v/>
      </c>
      <c r="AI31" s="288"/>
      <c r="AJ31" s="289"/>
      <c r="AK31" s="290"/>
      <c r="AL31" s="93" t="str">
        <f t="shared" si="8"/>
        <v/>
      </c>
      <c r="AM31" s="289"/>
      <c r="AN31" s="290"/>
      <c r="AO31" s="290"/>
      <c r="AP31" s="93" t="str">
        <f t="shared" si="9"/>
        <v/>
      </c>
      <c r="AQ31" s="286">
        <f t="shared" si="10"/>
        <v>0</v>
      </c>
      <c r="AR31" s="287">
        <f t="shared" si="11"/>
        <v>0</v>
      </c>
      <c r="AS31" s="93">
        <f t="shared" si="12"/>
        <v>13032000</v>
      </c>
      <c r="AT31" s="105" t="s">
        <v>152</v>
      </c>
      <c r="AU31" s="82"/>
      <c r="AV31" s="84"/>
      <c r="AW31" s="107"/>
      <c r="AX31" s="108"/>
      <c r="AY31" s="97"/>
      <c r="AZ31" s="173"/>
      <c r="BA31" s="648"/>
    </row>
    <row r="32" spans="1:53" ht="27.75" customHeight="1" x14ac:dyDescent="0.15">
      <c r="A32" s="61">
        <f t="shared" si="13"/>
        <v>11</v>
      </c>
      <c r="B32" s="87" t="s">
        <v>141</v>
      </c>
      <c r="C32" s="63" t="str">
        <f t="shared" si="3"/>
        <v>新規</v>
      </c>
      <c r="D32" s="64">
        <v>202444444</v>
      </c>
      <c r="E32" s="65" t="s">
        <v>210</v>
      </c>
      <c r="F32" s="66">
        <f t="shared" si="1"/>
        <v>99999</v>
      </c>
      <c r="G32" s="305" t="str">
        <f t="shared" si="2"/>
        <v>日本学術振興大学</v>
      </c>
      <c r="H32" s="90" t="s">
        <v>206</v>
      </c>
      <c r="I32" s="91" t="s">
        <v>211</v>
      </c>
      <c r="J32" s="92" t="s">
        <v>144</v>
      </c>
      <c r="K32" s="93" cm="1">
        <f t="array" ref="K32">_xlfn.IFS(J32="","",J32="PD",362000,J32="RPD",362000,J32="CPD",446000)</f>
        <v>362000</v>
      </c>
      <c r="L32" s="94">
        <v>45383</v>
      </c>
      <c r="M32" s="72">
        <f t="shared" si="4"/>
        <v>36</v>
      </c>
      <c r="N32" s="95">
        <v>46477</v>
      </c>
      <c r="O32" s="95">
        <v>46477</v>
      </c>
      <c r="P32" s="96">
        <v>45566</v>
      </c>
      <c r="Q32" s="97">
        <v>46477</v>
      </c>
      <c r="R32" s="98">
        <f t="shared" si="14"/>
        <v>30</v>
      </c>
      <c r="S32" s="98">
        <v>6</v>
      </c>
      <c r="T32" s="99">
        <v>24</v>
      </c>
      <c r="U32" s="100" cm="1">
        <f t="array" ref="U32">IF(J32&lt;&gt;"",_xlfn.IFS(J32="PD",K32*36,J32="RPD",K32*36,J32="CPD",362000*6+446000*54),"")</f>
        <v>13032000</v>
      </c>
      <c r="V32" s="101">
        <f t="shared" si="5"/>
        <v>2172000</v>
      </c>
      <c r="W32" s="102">
        <v>2172000</v>
      </c>
      <c r="X32" s="102">
        <v>0</v>
      </c>
      <c r="Y32" s="79">
        <v>2172000</v>
      </c>
      <c r="Z32" s="103">
        <f t="shared" si="16"/>
        <v>8688000</v>
      </c>
      <c r="AA32" s="282">
        <v>0</v>
      </c>
      <c r="AB32" s="283">
        <v>0</v>
      </c>
      <c r="AC32" s="284">
        <v>0</v>
      </c>
      <c r="AD32" s="93">
        <f t="shared" si="15"/>
        <v>0</v>
      </c>
      <c r="AE32" s="288">
        <v>0</v>
      </c>
      <c r="AF32" s="289">
        <v>0</v>
      </c>
      <c r="AG32" s="290">
        <v>0</v>
      </c>
      <c r="AH32" s="285">
        <f t="shared" si="7"/>
        <v>0</v>
      </c>
      <c r="AI32" s="288">
        <v>362000</v>
      </c>
      <c r="AJ32" s="289">
        <v>362000</v>
      </c>
      <c r="AK32" s="290">
        <v>362000</v>
      </c>
      <c r="AL32" s="93">
        <f t="shared" si="8"/>
        <v>1086000</v>
      </c>
      <c r="AM32" s="288">
        <v>362000</v>
      </c>
      <c r="AN32" s="289">
        <v>362000</v>
      </c>
      <c r="AO32" s="290">
        <v>362000</v>
      </c>
      <c r="AP32" s="93">
        <f t="shared" si="9"/>
        <v>1086000</v>
      </c>
      <c r="AQ32" s="286">
        <f t="shared" si="10"/>
        <v>0</v>
      </c>
      <c r="AR32" s="287">
        <f t="shared" si="11"/>
        <v>2172000</v>
      </c>
      <c r="AS32" s="93">
        <f t="shared" si="12"/>
        <v>10860000</v>
      </c>
      <c r="AT32" s="105" t="s">
        <v>71</v>
      </c>
      <c r="AU32" s="82"/>
      <c r="AV32" s="84"/>
      <c r="AW32" s="107"/>
      <c r="AX32" s="108"/>
      <c r="AY32" s="97"/>
      <c r="AZ32" s="173"/>
      <c r="BA32" s="648"/>
    </row>
    <row r="33" spans="1:59" ht="27.75" customHeight="1" x14ac:dyDescent="0.15">
      <c r="A33" s="61">
        <f t="shared" si="13"/>
        <v>12</v>
      </c>
      <c r="B33" s="87" t="s">
        <v>141</v>
      </c>
      <c r="C33" s="63" t="str">
        <f t="shared" si="3"/>
        <v>新規</v>
      </c>
      <c r="D33" s="64">
        <v>202455555</v>
      </c>
      <c r="E33" s="65" t="s">
        <v>213</v>
      </c>
      <c r="F33" s="66">
        <f t="shared" si="1"/>
        <v>99999</v>
      </c>
      <c r="G33" s="305" t="str">
        <f t="shared" si="2"/>
        <v>日本学術振興大学</v>
      </c>
      <c r="H33" s="90" t="s">
        <v>143</v>
      </c>
      <c r="I33" s="91" t="s">
        <v>211</v>
      </c>
      <c r="J33" s="92" t="s">
        <v>144</v>
      </c>
      <c r="K33" s="93" cm="1">
        <f t="array" ref="K33">_xlfn.IFS(J33="","",J33="PD",362000,J33="RPD",362000,J33="CPD",446000)</f>
        <v>362000</v>
      </c>
      <c r="L33" s="94">
        <v>45383</v>
      </c>
      <c r="M33" s="72">
        <f t="shared" ref="M33" si="17">IF(J33&lt;&gt;"",IF(OR(J33="PD",J33="RPD"),36,60),"")</f>
        <v>36</v>
      </c>
      <c r="N33" s="95">
        <v>46477</v>
      </c>
      <c r="O33" s="95">
        <v>46477</v>
      </c>
      <c r="P33" s="96">
        <v>45383</v>
      </c>
      <c r="Q33" s="97">
        <v>45565</v>
      </c>
      <c r="R33" s="98">
        <f t="shared" si="14"/>
        <v>6</v>
      </c>
      <c r="S33" s="98">
        <v>6</v>
      </c>
      <c r="T33" s="99">
        <v>0</v>
      </c>
      <c r="U33" s="100" cm="1">
        <f t="array" ref="U33">IF(J33&lt;&gt;"",_xlfn.IFS(J33="PD",K33*36,J33="RPD",K33*36,J33="CPD",362000*6+446000*54),"")</f>
        <v>13032000</v>
      </c>
      <c r="V33" s="101">
        <f t="shared" si="5"/>
        <v>0</v>
      </c>
      <c r="W33" s="102">
        <v>0</v>
      </c>
      <c r="X33" s="102">
        <v>0</v>
      </c>
      <c r="Y33" s="79">
        <v>4344000</v>
      </c>
      <c r="Z33" s="103">
        <f t="shared" si="16"/>
        <v>8688000</v>
      </c>
      <c r="AA33" s="282">
        <v>362000</v>
      </c>
      <c r="AB33" s="283">
        <v>362000</v>
      </c>
      <c r="AC33" s="284">
        <v>362000</v>
      </c>
      <c r="AD33" s="93">
        <f t="shared" si="15"/>
        <v>1086000</v>
      </c>
      <c r="AE33" s="288">
        <v>362000</v>
      </c>
      <c r="AF33" s="289">
        <v>362000</v>
      </c>
      <c r="AG33" s="290">
        <v>362000</v>
      </c>
      <c r="AH33" s="285">
        <f t="shared" si="7"/>
        <v>1086000</v>
      </c>
      <c r="AI33" s="288">
        <v>0</v>
      </c>
      <c r="AJ33" s="289">
        <v>0</v>
      </c>
      <c r="AK33" s="290">
        <v>0</v>
      </c>
      <c r="AL33" s="93">
        <f t="shared" si="8"/>
        <v>0</v>
      </c>
      <c r="AM33" s="288">
        <v>0</v>
      </c>
      <c r="AN33" s="289">
        <v>0</v>
      </c>
      <c r="AO33" s="290">
        <v>0</v>
      </c>
      <c r="AP33" s="93">
        <f t="shared" si="9"/>
        <v>0</v>
      </c>
      <c r="AQ33" s="286">
        <f t="shared" si="10"/>
        <v>1086000</v>
      </c>
      <c r="AR33" s="287">
        <f t="shared" si="11"/>
        <v>3258000</v>
      </c>
      <c r="AS33" s="93">
        <f t="shared" si="12"/>
        <v>11946000</v>
      </c>
      <c r="AT33" s="105" t="s">
        <v>68</v>
      </c>
      <c r="AU33" s="82" t="s">
        <v>145</v>
      </c>
      <c r="AV33" s="84" t="s">
        <v>165</v>
      </c>
      <c r="AW33" s="107"/>
      <c r="AX33" s="108"/>
      <c r="AY33" s="97"/>
      <c r="AZ33" s="173" t="s">
        <v>216</v>
      </c>
      <c r="BA33" s="648"/>
    </row>
    <row r="34" spans="1:59" ht="27.75" customHeight="1" x14ac:dyDescent="0.15">
      <c r="A34" s="61">
        <f t="shared" si="13"/>
        <v>13</v>
      </c>
      <c r="B34" s="87" t="s">
        <v>141</v>
      </c>
      <c r="C34" s="63" t="str">
        <f t="shared" si="3"/>
        <v>新規</v>
      </c>
      <c r="D34" s="64">
        <v>202466666</v>
      </c>
      <c r="E34" s="65" t="s">
        <v>214</v>
      </c>
      <c r="F34" s="66">
        <f t="shared" si="1"/>
        <v>99999</v>
      </c>
      <c r="G34" s="305" t="str">
        <f t="shared" si="2"/>
        <v>日本学術振興大学</v>
      </c>
      <c r="H34" s="90" t="s">
        <v>205</v>
      </c>
      <c r="I34" s="91" t="s">
        <v>211</v>
      </c>
      <c r="J34" s="92" t="s">
        <v>144</v>
      </c>
      <c r="K34" s="93" cm="1">
        <f t="array" ref="K34">_xlfn.IFS(J34="","",J34="PD",362000,J34="RPD",362000,J34="CPD",446000)</f>
        <v>362000</v>
      </c>
      <c r="L34" s="94">
        <v>45383</v>
      </c>
      <c r="M34" s="72">
        <f t="shared" si="4"/>
        <v>36</v>
      </c>
      <c r="N34" s="95">
        <v>46477</v>
      </c>
      <c r="O34" s="95">
        <v>46477</v>
      </c>
      <c r="P34" s="96">
        <v>45566</v>
      </c>
      <c r="Q34" s="97">
        <v>46477</v>
      </c>
      <c r="R34" s="98">
        <f t="shared" si="14"/>
        <v>30</v>
      </c>
      <c r="S34" s="98">
        <v>6</v>
      </c>
      <c r="T34" s="99">
        <v>24</v>
      </c>
      <c r="U34" s="100" cm="1">
        <f t="array" ref="U34">IF(J34&lt;&gt;"",_xlfn.IFS(J34="PD",K34*36,J34="RPD",K34*36,J34="CPD",362000*6+446000*54),"")</f>
        <v>13032000</v>
      </c>
      <c r="V34" s="101">
        <f t="shared" si="5"/>
        <v>2172000</v>
      </c>
      <c r="W34" s="102">
        <v>2172000</v>
      </c>
      <c r="X34" s="102">
        <v>0</v>
      </c>
      <c r="Y34" s="79">
        <v>2172000</v>
      </c>
      <c r="Z34" s="103">
        <f t="shared" si="16"/>
        <v>8688000</v>
      </c>
      <c r="AA34" s="282"/>
      <c r="AB34" s="283"/>
      <c r="AC34" s="284"/>
      <c r="AD34" s="93" t="str">
        <f t="shared" si="15"/>
        <v/>
      </c>
      <c r="AE34" s="288"/>
      <c r="AF34" s="289"/>
      <c r="AG34" s="290"/>
      <c r="AH34" s="285" t="str">
        <f t="shared" si="7"/>
        <v/>
      </c>
      <c r="AI34" s="288">
        <v>362000</v>
      </c>
      <c r="AJ34" s="289">
        <v>362000</v>
      </c>
      <c r="AK34" s="290">
        <v>362000</v>
      </c>
      <c r="AL34" s="93">
        <f>IF(AND(AI34="",AJ34="",AK34=""),"",SUM(AI34:AK34))</f>
        <v>1086000</v>
      </c>
      <c r="AM34" s="288">
        <v>362000</v>
      </c>
      <c r="AN34" s="289">
        <v>362000</v>
      </c>
      <c r="AO34" s="290">
        <v>362000</v>
      </c>
      <c r="AP34" s="93">
        <f t="shared" si="9"/>
        <v>1086000</v>
      </c>
      <c r="AQ34" s="286">
        <f t="shared" si="10"/>
        <v>0</v>
      </c>
      <c r="AR34" s="287">
        <f t="shared" si="11"/>
        <v>2172000</v>
      </c>
      <c r="AS34" s="93">
        <f t="shared" si="12"/>
        <v>10860000</v>
      </c>
      <c r="AT34" s="105" t="s">
        <v>71</v>
      </c>
      <c r="AU34" s="82" t="s">
        <v>145</v>
      </c>
      <c r="AV34" s="84" t="s">
        <v>164</v>
      </c>
      <c r="AW34" s="107"/>
      <c r="AX34" s="108"/>
      <c r="AY34" s="97"/>
      <c r="AZ34" s="173" t="s">
        <v>215</v>
      </c>
      <c r="BA34" s="648"/>
    </row>
    <row r="35" spans="1:59" ht="27.75" customHeight="1" x14ac:dyDescent="0.15">
      <c r="A35" s="61">
        <f t="shared" si="13"/>
        <v>14</v>
      </c>
      <c r="B35" s="87"/>
      <c r="C35" s="63" t="str">
        <f t="shared" si="3"/>
        <v/>
      </c>
      <c r="D35" s="64"/>
      <c r="E35" s="65"/>
      <c r="F35" s="66" t="str">
        <f t="shared" si="1"/>
        <v/>
      </c>
      <c r="G35" s="305" t="str">
        <f t="shared" si="2"/>
        <v/>
      </c>
      <c r="H35" s="90"/>
      <c r="I35" s="91"/>
      <c r="J35" s="92"/>
      <c r="K35" s="93" t="str" cm="1">
        <f t="array" ref="K35">_xlfn.IFS(J35="","",J35="PD",362000,J35="RPD",362000,J35="CPD",446000)</f>
        <v/>
      </c>
      <c r="L35" s="94"/>
      <c r="M35" s="72" t="str">
        <f t="shared" si="4"/>
        <v/>
      </c>
      <c r="N35" s="95"/>
      <c r="O35" s="95"/>
      <c r="P35" s="96"/>
      <c r="Q35" s="97"/>
      <c r="R35" s="98" t="str">
        <f t="shared" si="14"/>
        <v/>
      </c>
      <c r="S35" s="98"/>
      <c r="T35" s="99"/>
      <c r="U35" s="100" t="str" cm="1">
        <f t="array" ref="U35">IF(J35&lt;&gt;"",_xlfn.IFS(J35="PD",K35*36,J35="RPD",K35*36,J35="CPD",362000*6+446000*54),"")</f>
        <v/>
      </c>
      <c r="V35" s="101" t="str">
        <f t="shared" si="5"/>
        <v/>
      </c>
      <c r="W35" s="102"/>
      <c r="X35" s="102"/>
      <c r="Y35" s="79"/>
      <c r="Z35" s="103" t="str">
        <f t="shared" si="16"/>
        <v/>
      </c>
      <c r="AA35" s="282"/>
      <c r="AB35" s="283"/>
      <c r="AC35" s="284"/>
      <c r="AD35" s="93" t="str">
        <f t="shared" si="15"/>
        <v/>
      </c>
      <c r="AE35" s="288"/>
      <c r="AF35" s="289"/>
      <c r="AG35" s="290"/>
      <c r="AH35" s="285" t="str">
        <f t="shared" si="7"/>
        <v/>
      </c>
      <c r="AI35" s="288"/>
      <c r="AJ35" s="289"/>
      <c r="AK35" s="290"/>
      <c r="AL35" s="93" t="str">
        <f t="shared" si="8"/>
        <v/>
      </c>
      <c r="AM35" s="288"/>
      <c r="AN35" s="289"/>
      <c r="AO35" s="290"/>
      <c r="AP35" s="93" t="str">
        <f t="shared" si="9"/>
        <v/>
      </c>
      <c r="AQ35" s="286" t="str">
        <f t="shared" si="10"/>
        <v/>
      </c>
      <c r="AR35" s="287" t="str">
        <f t="shared" si="11"/>
        <v/>
      </c>
      <c r="AS35" s="93" t="str">
        <f t="shared" si="12"/>
        <v/>
      </c>
      <c r="AT35" s="105"/>
      <c r="AU35" s="82"/>
      <c r="AV35" s="84"/>
      <c r="AW35" s="107"/>
      <c r="AX35" s="108"/>
      <c r="AY35" s="97"/>
      <c r="AZ35" s="173"/>
      <c r="BA35" s="648"/>
    </row>
    <row r="36" spans="1:59" ht="27.75" customHeight="1" x14ac:dyDescent="0.15">
      <c r="A36" s="61">
        <f t="shared" si="13"/>
        <v>15</v>
      </c>
      <c r="B36" s="87"/>
      <c r="C36" s="63" t="str">
        <f t="shared" si="3"/>
        <v/>
      </c>
      <c r="D36" s="64"/>
      <c r="E36" s="65"/>
      <c r="F36" s="66" t="str">
        <f t="shared" si="1"/>
        <v/>
      </c>
      <c r="G36" s="305" t="str">
        <f t="shared" si="2"/>
        <v/>
      </c>
      <c r="H36" s="90"/>
      <c r="I36" s="91"/>
      <c r="J36" s="92"/>
      <c r="K36" s="93" t="str" cm="1">
        <f t="array" ref="K36">_xlfn.IFS(J36="","",J36="PD",362000,J36="RPD",362000,J36="CPD",446000)</f>
        <v/>
      </c>
      <c r="L36" s="94"/>
      <c r="M36" s="72" t="str">
        <f t="shared" si="4"/>
        <v/>
      </c>
      <c r="N36" s="95"/>
      <c r="O36" s="95"/>
      <c r="P36" s="96"/>
      <c r="Q36" s="97"/>
      <c r="R36" s="98" t="str">
        <f t="shared" si="14"/>
        <v/>
      </c>
      <c r="S36" s="98"/>
      <c r="T36" s="99"/>
      <c r="U36" s="100" t="str" cm="1">
        <f t="array" ref="U36">IF(J36&lt;&gt;"",_xlfn.IFS(J36="PD",K36*36,J36="RPD",K36*36,J36="CPD",362000*6+446000*54),"")</f>
        <v/>
      </c>
      <c r="V36" s="101" t="str">
        <f t="shared" si="5"/>
        <v/>
      </c>
      <c r="W36" s="102"/>
      <c r="X36" s="102"/>
      <c r="Y36" s="79"/>
      <c r="Z36" s="103" t="str">
        <f t="shared" si="16"/>
        <v/>
      </c>
      <c r="AA36" s="282"/>
      <c r="AB36" s="283"/>
      <c r="AC36" s="284"/>
      <c r="AD36" s="93" t="str">
        <f t="shared" si="15"/>
        <v/>
      </c>
      <c r="AE36" s="288"/>
      <c r="AF36" s="289"/>
      <c r="AG36" s="290"/>
      <c r="AH36" s="285" t="str">
        <f t="shared" si="7"/>
        <v/>
      </c>
      <c r="AI36" s="288"/>
      <c r="AJ36" s="289"/>
      <c r="AK36" s="290"/>
      <c r="AL36" s="93" t="str">
        <f t="shared" si="8"/>
        <v/>
      </c>
      <c r="AM36" s="288"/>
      <c r="AN36" s="289"/>
      <c r="AO36" s="290"/>
      <c r="AP36" s="93" t="str">
        <f t="shared" si="9"/>
        <v/>
      </c>
      <c r="AQ36" s="286" t="str">
        <f t="shared" si="10"/>
        <v/>
      </c>
      <c r="AR36" s="287" t="str">
        <f t="shared" si="11"/>
        <v/>
      </c>
      <c r="AS36" s="93" t="str">
        <f t="shared" si="12"/>
        <v/>
      </c>
      <c r="AT36" s="105"/>
      <c r="AU36" s="82"/>
      <c r="AV36" s="84"/>
      <c r="AW36" s="107"/>
      <c r="AX36" s="108"/>
      <c r="AY36" s="97"/>
      <c r="AZ36" s="173"/>
      <c r="BA36" s="648"/>
    </row>
    <row r="37" spans="1:59" ht="27.75" customHeight="1" x14ac:dyDescent="0.15">
      <c r="A37" s="61">
        <f t="shared" si="13"/>
        <v>16</v>
      </c>
      <c r="B37" s="87"/>
      <c r="C37" s="63" t="str">
        <f t="shared" si="3"/>
        <v/>
      </c>
      <c r="D37" s="64"/>
      <c r="E37" s="65"/>
      <c r="F37" s="66" t="str">
        <f t="shared" si="1"/>
        <v/>
      </c>
      <c r="G37" s="305" t="str">
        <f t="shared" si="2"/>
        <v/>
      </c>
      <c r="H37" s="90"/>
      <c r="I37" s="91"/>
      <c r="J37" s="92"/>
      <c r="K37" s="93" t="str" cm="1">
        <f t="array" ref="K37">_xlfn.IFS(J37="","",J37="PD",362000,J37="RPD",362000,J37="CPD",446000)</f>
        <v/>
      </c>
      <c r="L37" s="94"/>
      <c r="M37" s="72" t="str">
        <f t="shared" si="4"/>
        <v/>
      </c>
      <c r="N37" s="95"/>
      <c r="O37" s="95"/>
      <c r="P37" s="96"/>
      <c r="Q37" s="97"/>
      <c r="R37" s="98" t="str">
        <f t="shared" si="14"/>
        <v/>
      </c>
      <c r="S37" s="98"/>
      <c r="T37" s="99"/>
      <c r="U37" s="100" t="str" cm="1">
        <f t="array" ref="U37">IF(J37&lt;&gt;"",_xlfn.IFS(J37="PD",K37*36,J37="RPD",K37*36,J37="CPD",362000*6+446000*54),"")</f>
        <v/>
      </c>
      <c r="V37" s="101" t="str">
        <f t="shared" si="5"/>
        <v/>
      </c>
      <c r="W37" s="102"/>
      <c r="X37" s="102"/>
      <c r="Y37" s="79"/>
      <c r="Z37" s="103" t="str">
        <f t="shared" si="16"/>
        <v/>
      </c>
      <c r="AA37" s="282"/>
      <c r="AB37" s="283"/>
      <c r="AC37" s="284"/>
      <c r="AD37" s="93" t="str">
        <f t="shared" si="15"/>
        <v/>
      </c>
      <c r="AE37" s="288"/>
      <c r="AF37" s="289"/>
      <c r="AG37" s="290"/>
      <c r="AH37" s="285" t="str">
        <f t="shared" si="7"/>
        <v/>
      </c>
      <c r="AI37" s="288"/>
      <c r="AJ37" s="289"/>
      <c r="AK37" s="290"/>
      <c r="AL37" s="93" t="str">
        <f t="shared" si="8"/>
        <v/>
      </c>
      <c r="AM37" s="288"/>
      <c r="AN37" s="289"/>
      <c r="AO37" s="290"/>
      <c r="AP37" s="93" t="str">
        <f t="shared" si="9"/>
        <v/>
      </c>
      <c r="AQ37" s="286" t="str">
        <f t="shared" si="10"/>
        <v/>
      </c>
      <c r="AR37" s="287" t="str">
        <f t="shared" si="11"/>
        <v/>
      </c>
      <c r="AS37" s="93" t="str">
        <f t="shared" si="12"/>
        <v/>
      </c>
      <c r="AT37" s="105"/>
      <c r="AU37" s="82"/>
      <c r="AV37" s="84"/>
      <c r="AW37" s="107"/>
      <c r="AX37" s="108"/>
      <c r="AY37" s="97"/>
      <c r="AZ37" s="173"/>
      <c r="BA37" s="648"/>
    </row>
    <row r="38" spans="1:59" ht="27.75" customHeight="1" x14ac:dyDescent="0.15">
      <c r="A38" s="61">
        <f t="shared" si="13"/>
        <v>17</v>
      </c>
      <c r="B38" s="87"/>
      <c r="C38" s="63" t="str">
        <f t="shared" si="3"/>
        <v/>
      </c>
      <c r="D38" s="64"/>
      <c r="E38" s="65"/>
      <c r="F38" s="66" t="str">
        <f t="shared" si="1"/>
        <v/>
      </c>
      <c r="G38" s="305" t="str">
        <f t="shared" si="2"/>
        <v/>
      </c>
      <c r="H38" s="90"/>
      <c r="I38" s="91"/>
      <c r="J38" s="92"/>
      <c r="K38" s="93" t="str" cm="1">
        <f t="array" ref="K38">_xlfn.IFS(J38="","",J38="PD",362000,J38="RPD",362000,J38="CPD",446000)</f>
        <v/>
      </c>
      <c r="L38" s="94"/>
      <c r="M38" s="72" t="str">
        <f t="shared" si="4"/>
        <v/>
      </c>
      <c r="N38" s="95"/>
      <c r="O38" s="95"/>
      <c r="P38" s="96"/>
      <c r="Q38" s="97"/>
      <c r="R38" s="98" t="str">
        <f t="shared" si="14"/>
        <v/>
      </c>
      <c r="S38" s="98"/>
      <c r="T38" s="99"/>
      <c r="U38" s="100" t="str" cm="1">
        <f t="array" ref="U38">IF(J38&lt;&gt;"",_xlfn.IFS(J38="PD",K38*36,J38="RPD",K38*36,J38="CPD",362000*6+446000*54),"")</f>
        <v/>
      </c>
      <c r="V38" s="101" t="str">
        <f t="shared" si="5"/>
        <v/>
      </c>
      <c r="W38" s="102"/>
      <c r="X38" s="102"/>
      <c r="Y38" s="79"/>
      <c r="Z38" s="103" t="str">
        <f t="shared" si="16"/>
        <v/>
      </c>
      <c r="AA38" s="282"/>
      <c r="AB38" s="283"/>
      <c r="AC38" s="284"/>
      <c r="AD38" s="93" t="str">
        <f t="shared" si="15"/>
        <v/>
      </c>
      <c r="AE38" s="288"/>
      <c r="AF38" s="289"/>
      <c r="AG38" s="290"/>
      <c r="AH38" s="285" t="str">
        <f t="shared" si="7"/>
        <v/>
      </c>
      <c r="AI38" s="288"/>
      <c r="AJ38" s="289"/>
      <c r="AK38" s="290"/>
      <c r="AL38" s="93" t="str">
        <f t="shared" si="8"/>
        <v/>
      </c>
      <c r="AM38" s="288"/>
      <c r="AN38" s="289"/>
      <c r="AO38" s="290"/>
      <c r="AP38" s="93" t="str">
        <f t="shared" si="9"/>
        <v/>
      </c>
      <c r="AQ38" s="286" t="str">
        <f t="shared" si="10"/>
        <v/>
      </c>
      <c r="AR38" s="287" t="str">
        <f t="shared" si="11"/>
        <v/>
      </c>
      <c r="AS38" s="93" t="str">
        <f t="shared" si="12"/>
        <v/>
      </c>
      <c r="AT38" s="105"/>
      <c r="AU38" s="82"/>
      <c r="AV38" s="84"/>
      <c r="AW38" s="107"/>
      <c r="AX38" s="108"/>
      <c r="AY38" s="97"/>
      <c r="AZ38" s="173"/>
      <c r="BA38" s="648"/>
    </row>
    <row r="39" spans="1:59" ht="27.75" customHeight="1" x14ac:dyDescent="0.15">
      <c r="A39" s="61">
        <f t="shared" si="13"/>
        <v>18</v>
      </c>
      <c r="B39" s="87"/>
      <c r="C39" s="63" t="str">
        <f t="shared" si="3"/>
        <v/>
      </c>
      <c r="D39" s="64"/>
      <c r="E39" s="65"/>
      <c r="F39" s="66" t="str">
        <f t="shared" si="1"/>
        <v/>
      </c>
      <c r="G39" s="305" t="str">
        <f t="shared" si="2"/>
        <v/>
      </c>
      <c r="H39" s="90"/>
      <c r="I39" s="91"/>
      <c r="J39" s="92"/>
      <c r="K39" s="93" t="str" cm="1">
        <f t="array" ref="K39">_xlfn.IFS(J39="","",J39="PD",362000,J39="RPD",362000,J39="CPD",446000)</f>
        <v/>
      </c>
      <c r="L39" s="94"/>
      <c r="M39" s="72" t="str">
        <f t="shared" si="4"/>
        <v/>
      </c>
      <c r="N39" s="95"/>
      <c r="O39" s="95"/>
      <c r="P39" s="96"/>
      <c r="Q39" s="97"/>
      <c r="R39" s="98" t="str">
        <f t="shared" si="14"/>
        <v/>
      </c>
      <c r="S39" s="98"/>
      <c r="T39" s="99"/>
      <c r="U39" s="100" t="str" cm="1">
        <f t="array" ref="U39">IF(J39&lt;&gt;"",_xlfn.IFS(J39="PD",K39*36,J39="RPD",K39*36,J39="CPD",362000*6+446000*54),"")</f>
        <v/>
      </c>
      <c r="V39" s="101" t="str">
        <f t="shared" si="5"/>
        <v/>
      </c>
      <c r="W39" s="102"/>
      <c r="X39" s="102"/>
      <c r="Y39" s="79"/>
      <c r="Z39" s="103" t="str">
        <f t="shared" si="16"/>
        <v/>
      </c>
      <c r="AA39" s="282"/>
      <c r="AB39" s="283"/>
      <c r="AC39" s="284"/>
      <c r="AD39" s="93" t="str">
        <f t="shared" si="15"/>
        <v/>
      </c>
      <c r="AE39" s="288"/>
      <c r="AF39" s="289"/>
      <c r="AG39" s="290"/>
      <c r="AH39" s="285" t="str">
        <f t="shared" si="7"/>
        <v/>
      </c>
      <c r="AI39" s="288"/>
      <c r="AJ39" s="289"/>
      <c r="AK39" s="290"/>
      <c r="AL39" s="93" t="str">
        <f t="shared" si="8"/>
        <v/>
      </c>
      <c r="AM39" s="288"/>
      <c r="AN39" s="289"/>
      <c r="AO39" s="290"/>
      <c r="AP39" s="93" t="str">
        <f t="shared" si="9"/>
        <v/>
      </c>
      <c r="AQ39" s="286" t="str">
        <f t="shared" si="10"/>
        <v/>
      </c>
      <c r="AR39" s="287" t="str">
        <f t="shared" si="11"/>
        <v/>
      </c>
      <c r="AS39" s="93" t="str">
        <f t="shared" si="12"/>
        <v/>
      </c>
      <c r="AT39" s="105"/>
      <c r="AU39" s="82"/>
      <c r="AV39" s="84"/>
      <c r="AW39" s="107"/>
      <c r="AX39" s="108"/>
      <c r="AY39" s="97"/>
      <c r="AZ39" s="173"/>
      <c r="BA39" s="648"/>
    </row>
    <row r="40" spans="1:59" ht="27.75" customHeight="1" x14ac:dyDescent="0.15">
      <c r="A40" s="61">
        <f t="shared" si="13"/>
        <v>19</v>
      </c>
      <c r="B40" s="87"/>
      <c r="C40" s="63" t="str">
        <f t="shared" si="3"/>
        <v/>
      </c>
      <c r="D40" s="64"/>
      <c r="E40" s="65"/>
      <c r="F40" s="66" t="str">
        <f t="shared" si="1"/>
        <v/>
      </c>
      <c r="G40" s="305" t="str">
        <f t="shared" si="2"/>
        <v/>
      </c>
      <c r="H40" s="90"/>
      <c r="I40" s="91"/>
      <c r="J40" s="92"/>
      <c r="K40" s="93" t="str" cm="1">
        <f t="array" ref="K40">_xlfn.IFS(J40="","",J40="PD",362000,J40="RPD",362000,J40="CPD",446000)</f>
        <v/>
      </c>
      <c r="L40" s="94"/>
      <c r="M40" s="72" t="str">
        <f t="shared" si="4"/>
        <v/>
      </c>
      <c r="N40" s="95"/>
      <c r="O40" s="95"/>
      <c r="P40" s="96"/>
      <c r="Q40" s="97"/>
      <c r="R40" s="98" t="str">
        <f t="shared" si="14"/>
        <v/>
      </c>
      <c r="S40" s="98"/>
      <c r="T40" s="99"/>
      <c r="U40" s="100" t="str" cm="1">
        <f t="array" ref="U40">IF(J40&lt;&gt;"",_xlfn.IFS(J40="PD",K40*36,J40="RPD",K40*36,J40="CPD",362000*6+446000*54),"")</f>
        <v/>
      </c>
      <c r="V40" s="101" t="str">
        <f t="shared" si="5"/>
        <v/>
      </c>
      <c r="W40" s="102"/>
      <c r="X40" s="102"/>
      <c r="Y40" s="79"/>
      <c r="Z40" s="103" t="str">
        <f t="shared" si="16"/>
        <v/>
      </c>
      <c r="AA40" s="282"/>
      <c r="AB40" s="283"/>
      <c r="AC40" s="284"/>
      <c r="AD40" s="93" t="str">
        <f t="shared" si="15"/>
        <v/>
      </c>
      <c r="AE40" s="288"/>
      <c r="AF40" s="289"/>
      <c r="AG40" s="290"/>
      <c r="AH40" s="285" t="str">
        <f t="shared" si="7"/>
        <v/>
      </c>
      <c r="AI40" s="288"/>
      <c r="AJ40" s="289"/>
      <c r="AK40" s="290"/>
      <c r="AL40" s="93" t="str">
        <f t="shared" si="8"/>
        <v/>
      </c>
      <c r="AM40" s="288"/>
      <c r="AN40" s="289"/>
      <c r="AO40" s="290"/>
      <c r="AP40" s="93" t="str">
        <f t="shared" si="9"/>
        <v/>
      </c>
      <c r="AQ40" s="286" t="str">
        <f t="shared" si="10"/>
        <v/>
      </c>
      <c r="AR40" s="287" t="str">
        <f t="shared" si="11"/>
        <v/>
      </c>
      <c r="AS40" s="93" t="str">
        <f t="shared" si="12"/>
        <v/>
      </c>
      <c r="AT40" s="105"/>
      <c r="AU40" s="82"/>
      <c r="AV40" s="84"/>
      <c r="AW40" s="107"/>
      <c r="AX40" s="108"/>
      <c r="AY40" s="97"/>
      <c r="AZ40" s="173"/>
      <c r="BA40" s="648"/>
    </row>
    <row r="41" spans="1:59" ht="27.75" customHeight="1" thickBot="1" x14ac:dyDescent="0.2">
      <c r="A41" s="61">
        <f t="shared" si="13"/>
        <v>20</v>
      </c>
      <c r="B41" s="112"/>
      <c r="C41" s="63" t="str">
        <f t="shared" si="3"/>
        <v/>
      </c>
      <c r="D41" s="64"/>
      <c r="E41" s="65"/>
      <c r="F41" s="66" t="str">
        <f t="shared" si="1"/>
        <v/>
      </c>
      <c r="G41" s="306" t="str">
        <f t="shared" si="2"/>
        <v/>
      </c>
      <c r="H41" s="307"/>
      <c r="I41" s="115"/>
      <c r="J41" s="116"/>
      <c r="K41" s="93" t="str" cm="1">
        <f t="array" ref="K41">_xlfn.IFS(J41="","",J41="PD",362000,J41="RPD",362000,J41="CPD",446000)</f>
        <v/>
      </c>
      <c r="L41" s="117"/>
      <c r="M41" s="72" t="str">
        <f t="shared" si="4"/>
        <v/>
      </c>
      <c r="N41" s="118"/>
      <c r="O41" s="118"/>
      <c r="P41" s="119"/>
      <c r="Q41" s="120"/>
      <c r="R41" s="121" t="str">
        <f t="shared" si="14"/>
        <v/>
      </c>
      <c r="S41" s="98"/>
      <c r="T41" s="99"/>
      <c r="U41" s="122" t="str" cm="1">
        <f t="array" ref="U41">IF(J41&lt;&gt;"",_xlfn.IFS(J41="PD",K41*36,J41="RPD",K41*36,J41="CPD",362000*6+446000*54),"")</f>
        <v/>
      </c>
      <c r="V41" s="123" t="str">
        <f t="shared" si="5"/>
        <v/>
      </c>
      <c r="W41" s="124"/>
      <c r="X41" s="124"/>
      <c r="Y41" s="123"/>
      <c r="Z41" s="125" t="str">
        <f t="shared" si="16"/>
        <v/>
      </c>
      <c r="AA41" s="343"/>
      <c r="AB41" s="344"/>
      <c r="AC41" s="345"/>
      <c r="AD41" s="342" t="str">
        <f t="shared" si="15"/>
        <v/>
      </c>
      <c r="AE41" s="288"/>
      <c r="AF41" s="289"/>
      <c r="AG41" s="290"/>
      <c r="AH41" s="285" t="str">
        <f t="shared" si="7"/>
        <v/>
      </c>
      <c r="AI41" s="288"/>
      <c r="AJ41" s="289"/>
      <c r="AK41" s="290"/>
      <c r="AL41" s="93" t="str">
        <f t="shared" si="8"/>
        <v/>
      </c>
      <c r="AM41" s="288"/>
      <c r="AN41" s="289"/>
      <c r="AO41" s="290"/>
      <c r="AP41" s="93" t="str">
        <f t="shared" si="9"/>
        <v/>
      </c>
      <c r="AQ41" s="286" t="str">
        <f t="shared" si="10"/>
        <v/>
      </c>
      <c r="AR41" s="287" t="str">
        <f t="shared" si="11"/>
        <v/>
      </c>
      <c r="AS41" s="93" t="str">
        <f t="shared" si="12"/>
        <v/>
      </c>
      <c r="AT41" s="129"/>
      <c r="AU41" s="82"/>
      <c r="AV41" s="84"/>
      <c r="AW41" s="130"/>
      <c r="AX41" s="131"/>
      <c r="AY41" s="120"/>
      <c r="AZ41" s="173"/>
      <c r="BA41" s="648"/>
    </row>
    <row r="42" spans="1:59" s="650" customFormat="1" ht="27.75" customHeight="1" thickTop="1" thickBot="1" x14ac:dyDescent="0.2">
      <c r="A42" s="16"/>
      <c r="B42" s="132"/>
      <c r="C42" s="133"/>
      <c r="D42" s="134"/>
      <c r="E42" s="134"/>
      <c r="F42" s="134"/>
      <c r="G42" s="134"/>
      <c r="H42" s="134"/>
      <c r="I42" s="134"/>
      <c r="J42" s="134"/>
      <c r="K42" s="133"/>
      <c r="L42" s="133"/>
      <c r="M42" s="133"/>
      <c r="N42" s="133"/>
      <c r="O42" s="133"/>
      <c r="P42" s="135"/>
      <c r="Q42" s="135"/>
      <c r="R42" s="136"/>
      <c r="S42" s="136"/>
      <c r="T42" s="137"/>
      <c r="U42" s="138">
        <f t="shared" ref="U42:AR42" si="18">SUM(U22:U41)</f>
        <v>182640000</v>
      </c>
      <c r="V42" s="138">
        <f t="shared" si="18"/>
        <v>40686000</v>
      </c>
      <c r="W42" s="138">
        <f t="shared" si="18"/>
        <v>29322000</v>
      </c>
      <c r="X42" s="138">
        <f t="shared" si="18"/>
        <v>11364000</v>
      </c>
      <c r="Y42" s="139">
        <f t="shared" si="18"/>
        <v>37932000</v>
      </c>
      <c r="Z42" s="140">
        <f t="shared" si="18"/>
        <v>90990000</v>
      </c>
      <c r="AA42" s="621">
        <f t="shared" si="18"/>
        <v>2980000</v>
      </c>
      <c r="AB42" s="622">
        <f t="shared" si="18"/>
        <v>2980000</v>
      </c>
      <c r="AC42" s="623">
        <f t="shared" si="18"/>
        <v>2618000</v>
      </c>
      <c r="AD42" s="624">
        <f>SUM(AD22:AD41)</f>
        <v>8578000</v>
      </c>
      <c r="AE42" s="625">
        <f t="shared" si="18"/>
        <v>2618000</v>
      </c>
      <c r="AF42" s="626">
        <f t="shared" si="18"/>
        <v>2618000</v>
      </c>
      <c r="AG42" s="626">
        <f t="shared" si="18"/>
        <v>2618000</v>
      </c>
      <c r="AH42" s="627">
        <f t="shared" si="18"/>
        <v>7854000</v>
      </c>
      <c r="AI42" s="628">
        <f t="shared" si="18"/>
        <v>2618000</v>
      </c>
      <c r="AJ42" s="626">
        <f t="shared" si="18"/>
        <v>2618000</v>
      </c>
      <c r="AK42" s="626">
        <f t="shared" si="18"/>
        <v>2618000</v>
      </c>
      <c r="AL42" s="629">
        <f>SUM(AL22:AL41)</f>
        <v>7854000</v>
      </c>
      <c r="AM42" s="625">
        <f t="shared" si="18"/>
        <v>2618000</v>
      </c>
      <c r="AN42" s="626">
        <f t="shared" si="18"/>
        <v>2618000</v>
      </c>
      <c r="AO42" s="626">
        <f t="shared" si="18"/>
        <v>2618000</v>
      </c>
      <c r="AP42" s="629">
        <f>SUM(AP22:AP41)</f>
        <v>7854000</v>
      </c>
      <c r="AQ42" s="630">
        <f t="shared" si="18"/>
        <v>8578000</v>
      </c>
      <c r="AR42" s="623">
        <f t="shared" si="18"/>
        <v>29354000</v>
      </c>
      <c r="AS42" s="624">
        <f>SUM(AS22:AS41)</f>
        <v>120344000</v>
      </c>
      <c r="AT42" s="141"/>
      <c r="AU42" s="142"/>
      <c r="AV42" s="141"/>
      <c r="AW42" s="143"/>
      <c r="AX42" s="135"/>
      <c r="AY42" s="135"/>
      <c r="AZ42" s="176"/>
      <c r="BA42" s="649"/>
    </row>
    <row r="43" spans="1:59" ht="27.75" customHeight="1" x14ac:dyDescent="0.15">
      <c r="B43" s="144"/>
      <c r="C43" s="27"/>
      <c r="D43" s="5"/>
      <c r="J43" s="26"/>
      <c r="K43" s="27"/>
      <c r="L43" s="27"/>
      <c r="M43" s="27"/>
      <c r="N43" s="27"/>
      <c r="O43" s="27"/>
      <c r="P43" s="28"/>
      <c r="Q43" s="28"/>
      <c r="R43"/>
      <c r="S43"/>
      <c r="T43"/>
      <c r="U43" s="29"/>
      <c r="V43" s="29"/>
      <c r="W43" s="29"/>
      <c r="X43" s="29"/>
      <c r="Y43" s="29"/>
      <c r="Z43" s="145"/>
      <c r="AA43" s="146"/>
      <c r="AB43" s="146"/>
      <c r="AC43" s="146"/>
      <c r="AD43" s="146"/>
      <c r="AE43" s="146"/>
      <c r="AF43" s="146"/>
      <c r="AG43" s="146"/>
      <c r="AH43" s="146"/>
      <c r="AI43" s="146"/>
      <c r="AJ43" s="146"/>
      <c r="AK43" s="146"/>
      <c r="AL43" s="146"/>
      <c r="AM43" s="146"/>
      <c r="AN43" s="146"/>
      <c r="AO43" s="146"/>
      <c r="AP43" s="146"/>
      <c r="AQ43" s="147"/>
      <c r="AR43" s="147"/>
      <c r="AS43" s="147"/>
      <c r="AT43" s="147"/>
      <c r="AU43" s="25"/>
      <c r="AV43" s="25"/>
      <c r="AW43" s="28"/>
      <c r="AX43" s="28"/>
      <c r="AY43" s="28"/>
      <c r="AZ43" s="31"/>
      <c r="BA43" s="651"/>
    </row>
    <row r="45" spans="1:59" s="647" customFormat="1" ht="20.100000000000001" customHeight="1" x14ac:dyDescent="0.15">
      <c r="A45"/>
      <c r="B45" s="5"/>
      <c r="C45" s="5"/>
      <c r="D45"/>
      <c r="E45"/>
      <c r="F45" s="5"/>
      <c r="G45" s="5"/>
      <c r="H45" s="5"/>
      <c r="I45" s="5"/>
      <c r="J45" s="5"/>
      <c r="K45" s="5"/>
      <c r="L45" s="5"/>
      <c r="M45" s="5"/>
      <c r="N45" s="5"/>
      <c r="O45" s="5"/>
      <c r="P45"/>
      <c r="Q4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c r="AX45"/>
      <c r="AY45"/>
      <c r="AZ45"/>
      <c r="BA45" s="149"/>
      <c r="BB45" s="149"/>
      <c r="BC45" s="149"/>
      <c r="BD45" s="149"/>
      <c r="BE45" s="149"/>
      <c r="BF45" s="149"/>
      <c r="BG45" s="149"/>
    </row>
    <row r="46" spans="1:59" s="647" customFormat="1" ht="20.100000000000001" customHeight="1" x14ac:dyDescent="0.15">
      <c r="A46"/>
      <c r="B46" s="5"/>
      <c r="C46" s="5"/>
      <c r="D46"/>
      <c r="E46"/>
      <c r="F46" s="5"/>
      <c r="G46" s="5"/>
      <c r="H46" s="5"/>
      <c r="I46" s="5"/>
      <c r="J46" s="5"/>
      <c r="K46" s="5"/>
      <c r="L46" s="5"/>
      <c r="M46" s="5"/>
      <c r="N46" s="5"/>
      <c r="O46" s="5"/>
      <c r="P46"/>
      <c r="Q46"/>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c r="AX46"/>
      <c r="AY46"/>
      <c r="AZ46"/>
      <c r="BA46" s="149"/>
      <c r="BB46" s="149"/>
      <c r="BC46" s="149"/>
      <c r="BD46" s="149"/>
      <c r="BE46" s="149"/>
      <c r="BF46" s="149"/>
      <c r="BG46" s="149"/>
    </row>
    <row r="47" spans="1:59" s="647" customFormat="1" ht="20.100000000000001" customHeight="1" x14ac:dyDescent="0.15">
      <c r="A47"/>
      <c r="B47" s="5"/>
      <c r="C47" s="5"/>
      <c r="D47"/>
      <c r="E47"/>
      <c r="F47" s="5"/>
      <c r="G47" s="5"/>
      <c r="H47" s="5"/>
      <c r="I47" s="5"/>
      <c r="J47" s="5"/>
      <c r="K47" s="5"/>
      <c r="L47" s="5"/>
      <c r="M47" s="5"/>
      <c r="N47" s="5"/>
      <c r="O47" s="5"/>
      <c r="P47"/>
      <c r="Q47"/>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c r="AX47"/>
      <c r="AY47"/>
      <c r="AZ47"/>
      <c r="BA47" s="149"/>
      <c r="BB47" s="149"/>
      <c r="BC47" s="149"/>
      <c r="BD47" s="149"/>
      <c r="BE47" s="149"/>
      <c r="BF47" s="149"/>
      <c r="BG47" s="149"/>
    </row>
    <row r="48" spans="1:59" s="647" customFormat="1" ht="27" customHeight="1" x14ac:dyDescent="0.15">
      <c r="A48"/>
      <c r="B48" s="5"/>
      <c r="C48" s="5"/>
      <c r="D48"/>
      <c r="E48"/>
      <c r="F48" s="5"/>
      <c r="G48" s="5"/>
      <c r="H48" s="5"/>
      <c r="I48" s="5"/>
      <c r="J48" s="5"/>
      <c r="K48" s="5"/>
      <c r="L48" s="5"/>
      <c r="M48" s="5"/>
      <c r="N48" s="5"/>
      <c r="O48" s="5"/>
      <c r="P48"/>
      <c r="Q48"/>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c r="AX48"/>
      <c r="AY48"/>
      <c r="AZ48"/>
      <c r="BA48" s="149"/>
      <c r="BB48" s="149"/>
      <c r="BC48" s="149"/>
      <c r="BD48" s="149"/>
      <c r="BE48" s="149"/>
      <c r="BF48" s="149"/>
      <c r="BG48" s="149"/>
    </row>
    <row r="49" spans="1:59" s="647" customFormat="1" ht="20.100000000000001" customHeight="1" x14ac:dyDescent="0.15">
      <c r="A49"/>
      <c r="B49" s="5"/>
      <c r="C49" s="5"/>
      <c r="D49"/>
      <c r="E49"/>
      <c r="F49" s="5"/>
      <c r="G49" s="5"/>
      <c r="H49" s="5"/>
      <c r="I49" s="5"/>
      <c r="J49" s="5"/>
      <c r="K49" s="5"/>
      <c r="L49" s="5"/>
      <c r="M49" s="5"/>
      <c r="N49" s="5"/>
      <c r="O49" s="5"/>
      <c r="P49"/>
      <c r="Q49"/>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c r="AX49"/>
      <c r="AY49"/>
      <c r="AZ49"/>
      <c r="BA49" s="149"/>
      <c r="BB49" s="149"/>
      <c r="BC49" s="149"/>
      <c r="BD49" s="149"/>
      <c r="BE49" s="149"/>
      <c r="BF49" s="149"/>
      <c r="BG49" s="149"/>
    </row>
    <row r="50" spans="1:59" s="647" customFormat="1" ht="20.100000000000001" customHeight="1" x14ac:dyDescent="0.15">
      <c r="A50"/>
      <c r="B50" s="5"/>
      <c r="C50" s="5"/>
      <c r="D50"/>
      <c r="E50"/>
      <c r="F50" s="5"/>
      <c r="G50" s="5"/>
      <c r="H50" s="5"/>
      <c r="I50" s="5"/>
      <c r="J50" s="5"/>
      <c r="K50" s="5"/>
      <c r="L50" s="5"/>
      <c r="M50" s="5"/>
      <c r="N50" s="5"/>
      <c r="O50" s="5"/>
      <c r="P50"/>
      <c r="Q50"/>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c r="AX50"/>
      <c r="AY50"/>
      <c r="AZ50"/>
      <c r="BA50" s="149"/>
      <c r="BB50" s="149"/>
      <c r="BC50" s="149"/>
      <c r="BD50" s="149"/>
      <c r="BE50" s="149"/>
      <c r="BF50" s="149"/>
      <c r="BG50" s="149"/>
    </row>
    <row r="51" spans="1:59" s="647" customFormat="1" ht="20.100000000000001" customHeight="1" x14ac:dyDescent="0.15">
      <c r="A51"/>
      <c r="B51" s="5"/>
      <c r="C51" s="5"/>
      <c r="D51"/>
      <c r="E51"/>
      <c r="F51" s="5"/>
      <c r="G51" s="5"/>
      <c r="H51" s="5"/>
      <c r="I51" s="5"/>
      <c r="J51" s="5"/>
      <c r="K51" s="5"/>
      <c r="L51" s="5"/>
      <c r="M51" s="5"/>
      <c r="N51" s="5"/>
      <c r="O51" s="5"/>
      <c r="P51"/>
      <c r="Q51"/>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c r="AX51"/>
      <c r="AY51"/>
      <c r="AZ51"/>
      <c r="BA51" s="149"/>
      <c r="BB51" s="149"/>
      <c r="BC51" s="149"/>
      <c r="BD51" s="149"/>
      <c r="BE51" s="149"/>
      <c r="BF51" s="149"/>
      <c r="BG51" s="149"/>
    </row>
  </sheetData>
  <sheetProtection selectLockedCells="1"/>
  <mergeCells count="61">
    <mergeCell ref="Y13:Y14"/>
    <mergeCell ref="B14:C14"/>
    <mergeCell ref="G9:I9"/>
    <mergeCell ref="P9:P10"/>
    <mergeCell ref="Q9:Q10"/>
    <mergeCell ref="G10:I10"/>
    <mergeCell ref="G11:I11"/>
    <mergeCell ref="D12:E12"/>
    <mergeCell ref="G12:I12"/>
    <mergeCell ref="B13:C13"/>
    <mergeCell ref="G13:I13"/>
    <mergeCell ref="L13:N13"/>
    <mergeCell ref="W13:W14"/>
    <mergeCell ref="X13:X14"/>
    <mergeCell ref="B15:C15"/>
    <mergeCell ref="F16:I16"/>
    <mergeCell ref="AW16:AY16"/>
    <mergeCell ref="B17:B20"/>
    <mergeCell ref="C17:C20"/>
    <mergeCell ref="D17:E17"/>
    <mergeCell ref="F17:I17"/>
    <mergeCell ref="J17:K17"/>
    <mergeCell ref="L17:O17"/>
    <mergeCell ref="P17:T17"/>
    <mergeCell ref="AW17:AZ17"/>
    <mergeCell ref="D18:D20"/>
    <mergeCell ref="E18:E20"/>
    <mergeCell ref="F18:F20"/>
    <mergeCell ref="G18:G20"/>
    <mergeCell ref="H18:H20"/>
    <mergeCell ref="AA17:AP17"/>
    <mergeCell ref="AQ17:AS17"/>
    <mergeCell ref="AT17:AV17"/>
    <mergeCell ref="O18:O19"/>
    <mergeCell ref="P18:P20"/>
    <mergeCell ref="Q18:Q20"/>
    <mergeCell ref="R18:S18"/>
    <mergeCell ref="U18:Z18"/>
    <mergeCell ref="AU18:AU20"/>
    <mergeCell ref="AV18:AV20"/>
    <mergeCell ref="K18:K20"/>
    <mergeCell ref="L18:L19"/>
    <mergeCell ref="M18:M19"/>
    <mergeCell ref="N18:N19"/>
    <mergeCell ref="U17:Z17"/>
    <mergeCell ref="G8:I8"/>
    <mergeCell ref="AW18:AY18"/>
    <mergeCell ref="AZ18:AZ20"/>
    <mergeCell ref="S19:S20"/>
    <mergeCell ref="T19:T20"/>
    <mergeCell ref="AW19:AW20"/>
    <mergeCell ref="AX19:AY19"/>
    <mergeCell ref="AE18:AG18"/>
    <mergeCell ref="AI18:AK18"/>
    <mergeCell ref="AM18:AO18"/>
    <mergeCell ref="AQ18:AQ20"/>
    <mergeCell ref="AR18:AR20"/>
    <mergeCell ref="AS18:AS20"/>
    <mergeCell ref="AA18:AC18"/>
    <mergeCell ref="I18:I20"/>
    <mergeCell ref="J18:J20"/>
  </mergeCells>
  <phoneticPr fontId="3"/>
  <conditionalFormatting sqref="P22:P41">
    <cfRule type="expression" dxfId="23" priority="9">
      <formula>P22&lt;L22</formula>
    </cfRule>
  </conditionalFormatting>
  <conditionalFormatting sqref="Q22:Q41">
    <cfRule type="expression" dxfId="22" priority="8">
      <formula>#REF!&lt;Q22</formula>
    </cfRule>
  </conditionalFormatting>
  <conditionalFormatting sqref="AT22:AT41">
    <cfRule type="expression" dxfId="21" priority="7">
      <formula>AND(D22&lt;&gt;"",AT22="")</formula>
    </cfRule>
  </conditionalFormatting>
  <conditionalFormatting sqref="AU22:AV41 AZ22:AZ41 D22:E41">
    <cfRule type="expression" dxfId="20" priority="6">
      <formula>$AU22&lt;&gt;""</formula>
    </cfRule>
  </conditionalFormatting>
  <conditionalFormatting sqref="B22:AY41">
    <cfRule type="expression" dxfId="19" priority="10">
      <formula>$B22="フェローシップ型"</formula>
    </cfRule>
    <cfRule type="expression" dxfId="18" priority="11">
      <formula>OR($AT22="採用終了",$AT22="辞退")</formula>
    </cfRule>
    <cfRule type="expression" dxfId="17" priority="12">
      <formula>AND($B22="雇用",$J22="RPD")</formula>
    </cfRule>
    <cfRule type="expression" dxfId="16" priority="13">
      <formula>AND($B22="雇用",$J22="CPD")</formula>
    </cfRule>
  </conditionalFormatting>
  <dataValidations count="17">
    <dataValidation imeMode="off" allowBlank="1" showInputMessage="1" showErrorMessage="1" sqref="L8:L11 P9:Q10 E9:F9 S10:V10 W13:W14 F12:F14 E13:E14 W22:X41 AA22:AC41 AI22:AK41 AE22:AG41 AM22:AO41" xr:uid="{E05B994E-E3F2-4FD6-8F2C-CFD9B47501E6}"/>
    <dataValidation type="list" allowBlank="1" showInputMessage="1" showErrorMessage="1" sqref="E10" xr:uid="{861BB5F1-D0DD-4556-A91D-1E213C9116DA}">
      <formula1>"【様式１】交付申請書　提出時,【様式3】第１四半期雇用支援金概算払請求書　提出時,【様式3】第２四半期雇用支援金概算払請求書　提出時,【様式3】第３四半期雇用支援金概算払請求書　提出時,【様式3】第４四半期雇用支援金概算払請求書　提出時,【様式5】変更交付申請書　提出時,【様式8】実施状況報告書　提出時,【様式9】実績報告書　提出時,【様式10】交付内容変更届　提出時"</formula1>
    </dataValidation>
    <dataValidation type="list" allowBlank="1" showInputMessage="1" showErrorMessage="1" sqref="AD18 AH18 AL18 AP18" xr:uid="{C3F8E03F-D0FE-4F52-B10D-68CB78A6D6B4}">
      <formula1>"請求予定額,実績額"</formula1>
    </dataValidation>
    <dataValidation type="list" allowBlank="1" showInputMessage="1" showErrorMessage="1" sqref="J43" xr:uid="{68DD8AB0-01A7-4A19-9080-A1C895D5A26D}">
      <formula1>"PD,RPD,CPD"</formula1>
    </dataValidation>
    <dataValidation type="list" allowBlank="1" showInputMessage="1" showErrorMessage="1" sqref="AW42:AW43" xr:uid="{CF185F9E-84BD-4A16-A9C2-1C0135A6D22B}">
      <formula1>"有,無"</formula1>
    </dataValidation>
    <dataValidation type="date" imeMode="off" operator="greaterThanOrEqual" allowBlank="1" showInputMessage="1" showErrorMessage="1" sqref="P22:Q41" xr:uid="{A0BE6151-1C99-4739-B43D-9BB3E004A12E}">
      <formula1>43831</formula1>
    </dataValidation>
    <dataValidation imeMode="on" allowBlank="1" showInputMessage="1" showErrorMessage="1" sqref="E22:F41" xr:uid="{997CA250-925A-4200-B488-B1820C800295}"/>
    <dataValidation imeMode="off" allowBlank="1" showInputMessage="1" showErrorMessage="1" prompt="複数の期間がある場合は備考欄に入力してください" sqref="AX22:AY41" xr:uid="{F8E5FA67-3EC3-4C45-9C8F-85CDBC2F47E3}"/>
    <dataValidation type="list" allowBlank="1" showErrorMessage="1" sqref="AW22:AW41" xr:uid="{766EF1A4-61F3-4EBE-A170-EA87727A989E}">
      <formula1>"有"</formula1>
    </dataValidation>
    <dataValidation type="list" allowBlank="1" showInputMessage="1" showErrorMessage="1" sqref="B22:B41" xr:uid="{2A88F0C3-C6C9-46E2-AB00-B3A41D6805B0}">
      <formula1>"雇用,フェローシップ型"</formula1>
    </dataValidation>
    <dataValidation type="date" imeMode="off" operator="greaterThanOrEqual" allowBlank="1" showInputMessage="1" showErrorMessage="1" promptTitle="入力時注意" sqref="L22:L41" xr:uid="{0829829A-F41F-479E-82CF-AD53D1F6DC8B}">
      <formula1>40179</formula1>
    </dataValidation>
    <dataValidation type="list" allowBlank="1" showInputMessage="1" showErrorMessage="1" prompt="採用資格を選択してください" sqref="J22:J41" xr:uid="{1D71A2FC-FD3D-47A3-8FF0-91363D3BC1F9}">
      <formula1>"PD,RPD,CPD"</formula1>
    </dataValidation>
    <dataValidation type="list" allowBlank="1" showInputMessage="1" showErrorMessage="1" sqref="AW22:AY41" xr:uid="{70C60A4A-1D00-403F-90A4-3171745562BC}">
      <formula1>"新規雇用,雇用継続中,採用終了,辞退,受入研究機関移動,雇用関係なし"</formula1>
    </dataValidation>
    <dataValidation type="whole" imeMode="off" allowBlank="1" showInputMessage="1" showErrorMessage="1" error="特別研究員-PD等の年度受付番号（9桁）を入力してください。" sqref="D22:D41" xr:uid="{57352F88-5C2E-4B19-8310-C8C25F7AA3DF}">
      <formula1>200000000</formula1>
      <formula2>300000000</formula2>
    </dataValidation>
    <dataValidation type="list" allowBlank="1" showInputMessage="1" showErrorMessage="1" sqref="AU22:AU41" xr:uid="{E011D7AB-1070-498C-8C08-BB459FAAA651}">
      <formula1>"有"</formula1>
    </dataValidation>
    <dataValidation type="list" allowBlank="1" showInputMessage="1" showErrorMessage="1" sqref="AT22:AT41" xr:uid="{D480B36D-585F-4FC7-B1C0-4EA060131B39}">
      <formula1>$AT$7:$AT$11</formula1>
    </dataValidation>
    <dataValidation type="list" allowBlank="1" showInputMessage="1" showErrorMessage="1" sqref="AV22:AV41" xr:uid="{AE295AB7-D482-42D9-8B15-12B89CA9E49A}">
      <formula1>$AV$7:$AV$15</formula1>
    </dataValidation>
  </dataValidations>
  <printOptions horizontalCentered="1"/>
  <pageMargins left="3.937007874015748E-2" right="3.937007874015748E-2" top="0.74803149606299213" bottom="0.74803149606299213" header="0.31496062992125984" footer="0.31496062992125984"/>
  <pageSetup paperSize="8" scale="26" fitToHeight="0" orientation="landscape" cellComments="asDisplayed" r:id="rId1"/>
  <headerFooter alignWithMargins="0">
    <oddHeader xml:space="preserve">&amp;R
</oddHeader>
    <oddFooter>&amp;P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B0EC3-E088-43A0-8E81-E34B4E865127}">
  <sheetPr>
    <tabColor rgb="FF00B0F0"/>
    <pageSetUpPr fitToPage="1"/>
  </sheetPr>
  <dimension ref="A1:BG51"/>
  <sheetViews>
    <sheetView view="pageBreakPreview" zoomScale="50" zoomScaleNormal="50" zoomScaleSheetLayoutView="50" workbookViewId="0">
      <pane xSplit="5" ySplit="21" topLeftCell="F22" activePane="bottomRight" state="frozen"/>
      <selection pane="topRight" activeCell="F1" sqref="F1"/>
      <selection pane="bottomLeft" activeCell="A22" sqref="A22"/>
      <selection pane="bottomRight" activeCell="C8" sqref="C8"/>
    </sheetView>
  </sheetViews>
  <sheetFormatPr defaultColWidth="9" defaultRowHeight="20.100000000000001" customHeight="1" outlineLevelCol="1" x14ac:dyDescent="0.15"/>
  <cols>
    <col min="1" max="1" width="9" style="368"/>
    <col min="2" max="2" width="13.5" style="367" customWidth="1"/>
    <col min="3" max="3" width="18.125" style="367" customWidth="1"/>
    <col min="4" max="4" width="20.75" style="368" customWidth="1"/>
    <col min="5" max="5" width="31" style="367" customWidth="1"/>
    <col min="6" max="6" width="9.25" style="367" customWidth="1" outlineLevel="1"/>
    <col min="7" max="7" width="19.75" style="367" customWidth="1" outlineLevel="1"/>
    <col min="8" max="8" width="26.75" style="367" customWidth="1" outlineLevel="1"/>
    <col min="9" max="9" width="16.875" style="367" customWidth="1" outlineLevel="1"/>
    <col min="10" max="10" width="9" style="367" customWidth="1"/>
    <col min="11" max="11" width="20.625" style="367" customWidth="1"/>
    <col min="12" max="12" width="20" style="367" customWidth="1"/>
    <col min="13" max="13" width="15.25" style="367" customWidth="1"/>
    <col min="14" max="15" width="16.5" style="367" customWidth="1"/>
    <col min="16" max="16" width="17.625" style="368" customWidth="1"/>
    <col min="17" max="17" width="16.5" style="368" customWidth="1"/>
    <col min="18" max="18" width="17" style="367" customWidth="1"/>
    <col min="19" max="20" width="16.875" style="367" customWidth="1"/>
    <col min="21" max="21" width="14.125" style="367" bestFit="1" customWidth="1"/>
    <col min="22" max="22" width="15.375" style="367" customWidth="1"/>
    <col min="23" max="23" width="19.625" style="367" bestFit="1" customWidth="1"/>
    <col min="24" max="24" width="18.375" style="367" bestFit="1" customWidth="1"/>
    <col min="25" max="25" width="15.5" style="367" bestFit="1" customWidth="1"/>
    <col min="26" max="26" width="20.5" style="367" customWidth="1"/>
    <col min="27" max="29" width="12.625" style="367" customWidth="1" outlineLevel="1"/>
    <col min="30" max="30" width="12.625" style="367" customWidth="1"/>
    <col min="31" max="33" width="12.625" style="367" customWidth="1" outlineLevel="1"/>
    <col min="34" max="34" width="12.625" style="367" customWidth="1"/>
    <col min="35" max="37" width="12.625" style="367" customWidth="1" outlineLevel="1"/>
    <col min="38" max="38" width="12.625" style="367" customWidth="1"/>
    <col min="39" max="41" width="12.625" style="367" customWidth="1" outlineLevel="1"/>
    <col min="42" max="42" width="12.625" style="367" customWidth="1"/>
    <col min="43" max="43" width="15.625" style="367" customWidth="1"/>
    <col min="44" max="44" width="16.125" style="367" customWidth="1"/>
    <col min="45" max="45" width="15.375" style="367" customWidth="1"/>
    <col min="46" max="46" width="17.25" style="367" customWidth="1"/>
    <col min="47" max="47" width="8.375" style="367" customWidth="1"/>
    <col min="48" max="48" width="15.375" style="367" customWidth="1"/>
    <col min="49" max="49" width="10.25" style="368" hidden="1" customWidth="1" outlineLevel="1"/>
    <col min="50" max="51" width="12.625" style="368" hidden="1" customWidth="1" outlineLevel="1"/>
    <col min="52" max="52" width="31.125" style="368" customWidth="1" collapsed="1"/>
    <col min="53" max="53" width="12.625" style="660" customWidth="1"/>
    <col min="54" max="16384" width="9" style="660"/>
  </cols>
  <sheetData>
    <row r="1" spans="1:53" s="652" customFormat="1" ht="30" customHeight="1" thickBot="1" x14ac:dyDescent="0.2">
      <c r="A1" s="420" t="s">
        <v>0</v>
      </c>
      <c r="B1" s="421">
        <v>6</v>
      </c>
      <c r="C1" s="422">
        <f>B1+2018</f>
        <v>2024</v>
      </c>
      <c r="D1" s="423" t="s">
        <v>1</v>
      </c>
      <c r="E1" s="424" t="s">
        <v>2</v>
      </c>
      <c r="F1" s="425"/>
      <c r="G1" s="426"/>
      <c r="H1" s="426"/>
      <c r="I1" s="426"/>
      <c r="J1" s="426"/>
      <c r="K1" s="426"/>
      <c r="L1" s="426"/>
      <c r="M1" s="426"/>
      <c r="N1" s="426"/>
      <c r="O1" s="426"/>
      <c r="P1" s="425"/>
      <c r="Q1" s="425"/>
      <c r="R1" s="426"/>
      <c r="S1" s="426"/>
      <c r="T1" s="426"/>
      <c r="U1" s="426"/>
      <c r="V1" s="426"/>
      <c r="W1" s="426"/>
      <c r="X1" s="426"/>
      <c r="Y1" s="426"/>
      <c r="Z1" s="426"/>
      <c r="AA1" s="426"/>
      <c r="AB1" s="426"/>
      <c r="AC1" s="426"/>
      <c r="AD1" s="426"/>
      <c r="AE1" s="426"/>
      <c r="AF1" s="426"/>
      <c r="AG1" s="426"/>
      <c r="AH1" s="426"/>
      <c r="AI1" s="426"/>
      <c r="AJ1" s="426"/>
      <c r="AK1" s="426"/>
      <c r="AL1" s="426"/>
      <c r="AM1" s="426"/>
      <c r="AN1" s="426"/>
      <c r="AO1" s="426"/>
      <c r="AP1" s="426"/>
      <c r="AQ1" s="426"/>
      <c r="AR1" s="426"/>
      <c r="AS1" s="426"/>
      <c r="AT1" s="426"/>
      <c r="AU1" s="426"/>
      <c r="AV1" s="426"/>
      <c r="AW1" s="425"/>
      <c r="AX1" s="425"/>
      <c r="AY1" s="425"/>
      <c r="AZ1" s="427" t="s">
        <v>3</v>
      </c>
    </row>
    <row r="2" spans="1:53" s="565" customFormat="1" ht="30" customHeight="1" x14ac:dyDescent="0.15">
      <c r="A2" s="428"/>
      <c r="B2" s="429"/>
      <c r="C2" s="430"/>
      <c r="D2" s="431"/>
      <c r="E2" s="432"/>
      <c r="F2" s="433"/>
      <c r="G2" s="434"/>
      <c r="H2" s="434"/>
      <c r="I2" s="434"/>
      <c r="J2" s="434"/>
      <c r="K2" s="434"/>
      <c r="L2" s="434"/>
      <c r="M2" s="434"/>
      <c r="N2" s="434"/>
      <c r="O2" s="434"/>
      <c r="P2" s="435"/>
      <c r="Q2" s="435"/>
      <c r="R2" s="434"/>
      <c r="S2" s="434"/>
      <c r="T2" s="434"/>
      <c r="U2" s="434"/>
      <c r="V2" s="434"/>
      <c r="W2" s="434"/>
      <c r="X2" s="434"/>
      <c r="Y2" s="434"/>
      <c r="Z2" s="434"/>
      <c r="AA2" s="434"/>
      <c r="AB2" s="434"/>
      <c r="AC2" s="434"/>
      <c r="AD2" s="434"/>
      <c r="AE2" s="434"/>
      <c r="AF2" s="434"/>
      <c r="AG2" s="434"/>
      <c r="AH2" s="434"/>
      <c r="AI2" s="434"/>
      <c r="AJ2" s="434"/>
      <c r="AK2" s="434"/>
      <c r="AL2" s="434"/>
      <c r="AM2" s="434"/>
      <c r="AN2" s="434"/>
      <c r="AO2" s="434"/>
      <c r="AP2" s="434"/>
      <c r="AQ2" s="434"/>
      <c r="AR2" s="434"/>
      <c r="AS2" s="434"/>
      <c r="AT2" s="434"/>
      <c r="AU2" s="434"/>
      <c r="AV2" s="434"/>
      <c r="AW2" s="435"/>
      <c r="AX2" s="435"/>
      <c r="AY2" s="435"/>
      <c r="AZ2" s="436"/>
    </row>
    <row r="3" spans="1:53" s="565" customFormat="1" ht="30" customHeight="1" x14ac:dyDescent="0.15">
      <c r="A3" s="428"/>
      <c r="B3" s="437" t="s">
        <v>155</v>
      </c>
      <c r="C3" s="438" t="s">
        <v>156</v>
      </c>
      <c r="D3" s="431" t="s">
        <v>176</v>
      </c>
      <c r="E3" s="432"/>
      <c r="F3" s="433"/>
      <c r="G3" s="439"/>
      <c r="H3" s="434"/>
      <c r="I3" s="434"/>
      <c r="J3" s="434"/>
      <c r="K3" s="434"/>
      <c r="L3" s="440"/>
      <c r="M3" s="434"/>
      <c r="N3" s="434"/>
      <c r="O3" s="434"/>
      <c r="P3" s="435"/>
      <c r="Q3" s="435"/>
      <c r="R3" s="434"/>
      <c r="S3" s="434"/>
      <c r="T3" s="434"/>
      <c r="U3" s="434"/>
      <c r="V3" s="434"/>
      <c r="W3" s="434"/>
      <c r="X3" s="434"/>
      <c r="Y3" s="434"/>
      <c r="Z3" s="434"/>
      <c r="AA3" s="434"/>
      <c r="AB3" s="434"/>
      <c r="AC3" s="434"/>
      <c r="AD3" s="434"/>
      <c r="AE3" s="434"/>
      <c r="AF3" s="434"/>
      <c r="AG3" s="434"/>
      <c r="AH3" s="434"/>
      <c r="AI3" s="434"/>
      <c r="AJ3" s="434"/>
      <c r="AK3" s="434"/>
      <c r="AL3" s="434"/>
      <c r="AM3" s="434"/>
      <c r="AN3" s="434"/>
      <c r="AO3" s="434"/>
      <c r="AP3" s="434"/>
      <c r="AQ3" s="434"/>
      <c r="AR3" s="434"/>
      <c r="AS3" s="434"/>
      <c r="AT3" s="434"/>
      <c r="AU3" s="434"/>
      <c r="AV3" s="434"/>
      <c r="AW3" s="435"/>
      <c r="AX3" s="435"/>
      <c r="AY3" s="435"/>
      <c r="AZ3" s="436"/>
    </row>
    <row r="4" spans="1:53" s="565" customFormat="1" ht="30" customHeight="1" x14ac:dyDescent="0.15">
      <c r="A4" s="428"/>
      <c r="B4" s="437" t="s">
        <v>155</v>
      </c>
      <c r="C4" s="441" t="s">
        <v>160</v>
      </c>
      <c r="D4" s="442" t="s">
        <v>161</v>
      </c>
      <c r="E4" s="443"/>
      <c r="F4" s="444"/>
      <c r="G4" s="434"/>
      <c r="H4" s="434"/>
      <c r="I4" s="434"/>
      <c r="J4" s="434"/>
      <c r="K4" s="434"/>
      <c r="L4" s="440"/>
      <c r="M4" s="434"/>
      <c r="N4" s="434"/>
      <c r="O4" s="434"/>
      <c r="P4" s="435"/>
      <c r="Q4" s="435"/>
      <c r="R4" s="434"/>
      <c r="S4" s="434"/>
      <c r="T4" s="434"/>
      <c r="U4" s="434"/>
      <c r="V4" s="434"/>
      <c r="W4" s="434"/>
      <c r="X4" s="434"/>
      <c r="Y4" s="434"/>
      <c r="Z4" s="434"/>
      <c r="AA4" s="434"/>
      <c r="AB4" s="434"/>
      <c r="AC4" s="434"/>
      <c r="AD4" s="434"/>
      <c r="AE4" s="434"/>
      <c r="AF4" s="434"/>
      <c r="AG4" s="434"/>
      <c r="AH4" s="434"/>
      <c r="AI4" s="434"/>
      <c r="AJ4" s="434"/>
      <c r="AK4" s="434"/>
      <c r="AL4" s="434"/>
      <c r="AM4" s="434"/>
      <c r="AN4" s="434"/>
      <c r="AO4" s="434"/>
      <c r="AP4" s="434"/>
      <c r="AQ4" s="434"/>
      <c r="AR4" s="434"/>
      <c r="AS4" s="434"/>
      <c r="AT4" s="434"/>
      <c r="AU4" s="434"/>
      <c r="AV4" s="434"/>
      <c r="AW4" s="435"/>
      <c r="AX4" s="435"/>
      <c r="AY4" s="435"/>
      <c r="AZ4" s="436"/>
    </row>
    <row r="5" spans="1:53" s="565" customFormat="1" ht="30" customHeight="1" x14ac:dyDescent="0.15">
      <c r="A5" s="428"/>
      <c r="B5" s="437" t="s">
        <v>155</v>
      </c>
      <c r="C5" s="445" t="s">
        <v>172</v>
      </c>
      <c r="D5" s="431"/>
      <c r="E5" s="432"/>
      <c r="F5" s="433"/>
      <c r="G5" s="439"/>
      <c r="H5" s="439"/>
      <c r="I5" s="439"/>
      <c r="J5" s="439"/>
      <c r="K5" s="439"/>
      <c r="L5" s="439"/>
      <c r="M5" s="434"/>
      <c r="N5" s="434"/>
      <c r="O5" s="434"/>
      <c r="P5" s="435"/>
      <c r="Q5" s="435"/>
      <c r="R5" s="434"/>
      <c r="S5" s="434"/>
      <c r="T5" s="434"/>
      <c r="U5" s="434"/>
      <c r="V5" s="434"/>
      <c r="W5" s="434"/>
      <c r="X5" s="434"/>
      <c r="Y5" s="434"/>
      <c r="Z5" s="434"/>
      <c r="AA5" s="434"/>
      <c r="AB5" s="434"/>
      <c r="AC5" s="434"/>
      <c r="AD5" s="434"/>
      <c r="AE5" s="434"/>
      <c r="AF5" s="434"/>
      <c r="AG5" s="434"/>
      <c r="AH5" s="434"/>
      <c r="AI5" s="434"/>
      <c r="AJ5" s="434"/>
      <c r="AK5" s="434"/>
      <c r="AL5" s="434"/>
      <c r="AM5" s="434"/>
      <c r="AN5" s="434"/>
      <c r="AO5" s="434"/>
      <c r="AP5" s="434"/>
      <c r="AQ5" s="434"/>
      <c r="AR5" s="434"/>
      <c r="AS5" s="434"/>
      <c r="AT5" s="434"/>
      <c r="AU5" s="434"/>
      <c r="AV5" s="434"/>
      <c r="AW5" s="435"/>
      <c r="AX5" s="435"/>
      <c r="AY5" s="435"/>
      <c r="AZ5" s="436"/>
    </row>
    <row r="6" spans="1:53" s="565" customFormat="1" ht="20.100000000000001" customHeight="1" x14ac:dyDescent="0.15">
      <c r="A6" s="435"/>
      <c r="B6" s="434"/>
      <c r="C6" s="434"/>
      <c r="D6" s="435"/>
      <c r="E6" s="434"/>
      <c r="F6" s="434"/>
      <c r="G6" s="434"/>
      <c r="H6" s="434"/>
      <c r="I6" s="434"/>
      <c r="J6" s="434"/>
      <c r="K6" s="434"/>
      <c r="L6" s="434"/>
      <c r="M6" s="434"/>
      <c r="N6" s="434"/>
      <c r="O6" s="434"/>
      <c r="P6" s="435"/>
      <c r="Q6" s="435"/>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46" t="s">
        <v>169</v>
      </c>
      <c r="AU6" s="447"/>
      <c r="AV6" s="448" t="s">
        <v>67</v>
      </c>
      <c r="AW6" s="435"/>
      <c r="AX6" s="435"/>
      <c r="AY6" s="435"/>
      <c r="AZ6" s="435"/>
    </row>
    <row r="7" spans="1:53" s="565" customFormat="1" ht="57.75" customHeight="1" thickBot="1" x14ac:dyDescent="0.2">
      <c r="A7" s="435"/>
      <c r="B7" s="449" t="s">
        <v>231</v>
      </c>
      <c r="C7" s="434"/>
      <c r="D7" s="435"/>
      <c r="E7" s="434"/>
      <c r="F7" s="450"/>
      <c r="G7" s="433"/>
      <c r="H7" s="434"/>
      <c r="I7" s="434"/>
      <c r="J7" s="451"/>
      <c r="K7" s="449" t="s">
        <v>174</v>
      </c>
      <c r="L7" s="434"/>
      <c r="M7" s="434"/>
      <c r="N7" s="434"/>
      <c r="O7" s="434"/>
      <c r="P7" s="452" t="s">
        <v>175</v>
      </c>
      <c r="Q7" s="435"/>
      <c r="R7" s="435"/>
      <c r="S7" s="435"/>
      <c r="T7" s="435"/>
      <c r="U7" s="453"/>
      <c r="V7" s="435"/>
      <c r="W7" s="435"/>
      <c r="X7" s="435"/>
      <c r="Y7" s="435"/>
      <c r="Z7" s="449" t="s">
        <v>188</v>
      </c>
      <c r="AA7" s="434"/>
      <c r="AB7" s="454" t="s">
        <v>184</v>
      </c>
      <c r="AC7" s="434"/>
      <c r="AD7" s="434"/>
      <c r="AE7" s="434"/>
      <c r="AF7" s="434"/>
      <c r="AG7" s="434"/>
      <c r="AH7" s="434"/>
      <c r="AI7" s="434"/>
      <c r="AJ7" s="434"/>
      <c r="AK7" s="434"/>
      <c r="AL7" s="434"/>
      <c r="AM7" s="434"/>
      <c r="AN7" s="434"/>
      <c r="AO7" s="434"/>
      <c r="AP7" s="434"/>
      <c r="AQ7" s="434"/>
      <c r="AR7" s="435"/>
      <c r="AS7" s="435"/>
      <c r="AT7" s="455" t="s">
        <v>68</v>
      </c>
      <c r="AU7" s="456"/>
      <c r="AV7" s="457" t="s">
        <v>69</v>
      </c>
      <c r="AW7" s="458" t="s">
        <v>70</v>
      </c>
      <c r="AX7" s="435"/>
      <c r="AY7" s="459"/>
      <c r="AZ7" s="435"/>
      <c r="BA7" s="653"/>
    </row>
    <row r="8" spans="1:53" s="565" customFormat="1" ht="57.75" customHeight="1" thickTop="1" thickBot="1" x14ac:dyDescent="0.2">
      <c r="A8" s="433"/>
      <c r="B8" s="460" t="s">
        <v>4</v>
      </c>
      <c r="C8" s="366"/>
      <c r="D8" s="461" t="s">
        <v>5</v>
      </c>
      <c r="E8" s="363"/>
      <c r="F8" s="434"/>
      <c r="G8" s="779" t="s">
        <v>225</v>
      </c>
      <c r="H8" s="779"/>
      <c r="I8" s="779"/>
      <c r="J8" s="435"/>
      <c r="K8" s="462" t="s">
        <v>32</v>
      </c>
      <c r="L8" s="361"/>
      <c r="M8" s="435"/>
      <c r="N8" s="435"/>
      <c r="O8" s="435"/>
      <c r="P8" s="462" t="s">
        <v>22</v>
      </c>
      <c r="Q8" s="463" t="s">
        <v>23</v>
      </c>
      <c r="R8" s="464"/>
      <c r="S8" s="465" t="s">
        <v>24</v>
      </c>
      <c r="T8" s="466" t="s">
        <v>25</v>
      </c>
      <c r="U8" s="466" t="s">
        <v>26</v>
      </c>
      <c r="V8" s="467" t="s">
        <v>27</v>
      </c>
      <c r="W8" s="468" t="s">
        <v>28</v>
      </c>
      <c r="X8" s="469" t="s">
        <v>29</v>
      </c>
      <c r="Y8" s="470"/>
      <c r="Z8" s="471"/>
      <c r="AA8" s="472" t="s">
        <v>6</v>
      </c>
      <c r="AB8" s="473" t="s">
        <v>7</v>
      </c>
      <c r="AC8" s="474" t="s">
        <v>8</v>
      </c>
      <c r="AD8" s="475" t="s">
        <v>179</v>
      </c>
      <c r="AE8" s="476" t="s">
        <v>10</v>
      </c>
      <c r="AF8" s="473" t="s">
        <v>11</v>
      </c>
      <c r="AG8" s="474" t="s">
        <v>12</v>
      </c>
      <c r="AH8" s="475" t="s">
        <v>180</v>
      </c>
      <c r="AI8" s="476" t="s">
        <v>14</v>
      </c>
      <c r="AJ8" s="473" t="s">
        <v>15</v>
      </c>
      <c r="AK8" s="474" t="s">
        <v>16</v>
      </c>
      <c r="AL8" s="477" t="s">
        <v>181</v>
      </c>
      <c r="AM8" s="476" t="s">
        <v>18</v>
      </c>
      <c r="AN8" s="473" t="s">
        <v>19</v>
      </c>
      <c r="AO8" s="474" t="s">
        <v>20</v>
      </c>
      <c r="AP8" s="477" t="s">
        <v>182</v>
      </c>
      <c r="AQ8" s="434"/>
      <c r="AR8" s="435"/>
      <c r="AS8" s="435"/>
      <c r="AT8" s="478" t="s">
        <v>71</v>
      </c>
      <c r="AU8" s="479"/>
      <c r="AV8" s="480" t="s">
        <v>72</v>
      </c>
      <c r="AW8" s="458" t="s">
        <v>73</v>
      </c>
      <c r="AX8" s="435"/>
      <c r="AY8" s="459"/>
      <c r="AZ8" s="481"/>
      <c r="BA8" s="653"/>
    </row>
    <row r="9" spans="1:53" s="565" customFormat="1" ht="57.75" customHeight="1" thickTop="1" thickBot="1" x14ac:dyDescent="0.2">
      <c r="A9" s="450"/>
      <c r="B9" s="434"/>
      <c r="C9" s="434"/>
      <c r="D9" s="482" t="s">
        <v>31</v>
      </c>
      <c r="E9" s="364"/>
      <c r="F9" s="483"/>
      <c r="G9" s="779" t="s">
        <v>40</v>
      </c>
      <c r="H9" s="779"/>
      <c r="I9" s="779"/>
      <c r="J9" s="435"/>
      <c r="K9" s="484" t="s">
        <v>41</v>
      </c>
      <c r="L9" s="362">
        <v>0</v>
      </c>
      <c r="M9" s="435"/>
      <c r="N9" s="435"/>
      <c r="O9" s="435"/>
      <c r="P9" s="765"/>
      <c r="Q9" s="767">
        <f>P9</f>
        <v>0</v>
      </c>
      <c r="R9" s="485" t="s">
        <v>33</v>
      </c>
      <c r="S9" s="486" t="s">
        <v>34</v>
      </c>
      <c r="T9" s="487" t="s">
        <v>35</v>
      </c>
      <c r="U9" s="487" t="s">
        <v>36</v>
      </c>
      <c r="V9" s="488" t="s">
        <v>37</v>
      </c>
      <c r="W9" s="203">
        <f>Q9-R10</f>
        <v>0</v>
      </c>
      <c r="X9" s="204" cm="1">
        <f t="array" ref="X9">_xlfn.IFS(Q9-R10&gt;=0,0,Q9-R10&lt;0,Q9-R10)</f>
        <v>0</v>
      </c>
      <c r="Y9" s="470"/>
      <c r="Z9" s="489" t="s">
        <v>30</v>
      </c>
      <c r="AA9" s="490">
        <f>COUNTIFS($B$22:$B$41,"雇用",$J$22:$J$41,"PD",AA22:AA41,"&lt;&gt;"&amp;"")-COUNTIFS($B$22:$B$41,"雇用",$J$22:$J$41,"PD",AA$22:AA$41,"0")</f>
        <v>0</v>
      </c>
      <c r="AB9" s="491">
        <f>COUNTIFS($B$22:$B$41,"雇用",$J$22:$J$41,"PD",AB22:AB41,"&lt;&gt;"&amp;"")-COUNTIFS($B$22:$B$41,"雇用",$J$22:$J$41,"PD",AB$22:AB$41,"0")</f>
        <v>0</v>
      </c>
      <c r="AC9" s="492">
        <f>COUNTIFS($B$22:$B$41,"雇用",$J$22:$J$41,"PD",AC22:AC41,"&lt;&gt;"&amp;"")-COUNTIFS($B$22:$B$41,"雇用",$J$22:$J$41,"PD",AC$22:AC$41,"0")</f>
        <v>0</v>
      </c>
      <c r="AD9" s="493">
        <f>SUM(AA9:AC9)</f>
        <v>0</v>
      </c>
      <c r="AE9" s="494">
        <f>COUNTIFS($B$22:$B$41,"雇用",$J$22:$J$41,"PD",AE22:AE41,"&lt;&gt;"&amp;"")-COUNTIFS($B$22:$B$41,"雇用",$J$22:$J$41,"PD",AE$22:AE$41,"0")</f>
        <v>0</v>
      </c>
      <c r="AF9" s="491">
        <f>COUNTIFS($B$22:$B$41,"雇用",$J$22:$J$41,"PD",AF22:AF41,"&lt;&gt;"&amp;"")-COUNTIFS($B$22:$B$41,"雇用",$J$22:$J$41,"PD",AF$22:AF$41,"0")</f>
        <v>0</v>
      </c>
      <c r="AG9" s="492">
        <f>COUNTIFS($B$22:$B$41,"雇用",$J$22:$J$41,"PD",AG22:AG41,"&lt;&gt;"&amp;"")-COUNTIFS($B$22:$B$41,"雇用",$J$22:$J$41,"PD",AG$22:AG$41,"0")</f>
        <v>0</v>
      </c>
      <c r="AH9" s="493">
        <f>SUM(AE9:AG9)</f>
        <v>0</v>
      </c>
      <c r="AI9" s="494">
        <f>COUNTIFS($B$22:$B$41,"雇用",$J$22:$J$41,"PD",AI22:AI41,"&lt;&gt;"&amp;"")-COUNTIFS($B$22:$B$41,"雇用",$J$22:$J$41,"PD",AI$22:AI$41,"0")</f>
        <v>0</v>
      </c>
      <c r="AJ9" s="491">
        <f>COUNTIFS($B$22:$B$41,"雇用",$J$22:$J$41,"PD",AJ22:AJ41,"&lt;&gt;"&amp;"")-COUNTIFS($B$22:$B$41,"雇用",$J$22:$J$41,"PD",AJ$22:AJ$41,"0")</f>
        <v>0</v>
      </c>
      <c r="AK9" s="492">
        <f>COUNTIFS($B$22:$B$41,"雇用",$J$22:$J$41,"PD",AK22:AK41,"&lt;&gt;"&amp;"")-COUNTIFS($B$22:$B$41,"雇用",$J$22:$J$41,"PD",AK$22:AK$41,"0")</f>
        <v>0</v>
      </c>
      <c r="AL9" s="495">
        <f>SUM(AI9:AK9)</f>
        <v>0</v>
      </c>
      <c r="AM9" s="494">
        <f>COUNTIFS($B$22:$B$41,"雇用",$J$22:$J$41,"PD",AM22:AM41,"&lt;&gt;"&amp;"")-COUNTIFS($B$22:$B$41,"雇用",$J$22:$J$41,"PD",AM$22:AM$41,"0")</f>
        <v>0</v>
      </c>
      <c r="AN9" s="491">
        <f>COUNTIFS($B$22:$B$41,"雇用",$J$22:$J$41,"PD",AN22:AN41,"&lt;&gt;"&amp;"")-COUNTIFS($B$22:$B$41,"雇用",$J$22:$J$41,"PD",AN$22:AN$41,"0")</f>
        <v>0</v>
      </c>
      <c r="AO9" s="492">
        <f>COUNTIFS($B$22:$B$41,"雇用",$J$22:$J$41,"PD",AO22:AO41,"&lt;&gt;"&amp;"")-COUNTIFS($B$22:$B$41,"雇用",$J$22:$J$41,"PD",AO$22:AO$41,"0")</f>
        <v>0</v>
      </c>
      <c r="AP9" s="495">
        <f>SUM(AM9:AO9)</f>
        <v>0</v>
      </c>
      <c r="AQ9" s="434"/>
      <c r="AR9" s="435"/>
      <c r="AS9" s="435"/>
      <c r="AT9" s="478" t="s">
        <v>74</v>
      </c>
      <c r="AU9" s="447"/>
      <c r="AV9" s="480" t="s">
        <v>75</v>
      </c>
      <c r="AW9" s="458" t="s">
        <v>219</v>
      </c>
      <c r="AX9" s="435"/>
      <c r="AY9" s="459"/>
      <c r="AZ9" s="481"/>
      <c r="BA9" s="653"/>
    </row>
    <row r="10" spans="1:53" s="565" customFormat="1" ht="57.75" customHeight="1" thickBot="1" x14ac:dyDescent="0.2">
      <c r="A10" s="433"/>
      <c r="B10" s="434"/>
      <c r="C10" s="435"/>
      <c r="D10" s="496" t="s">
        <v>39</v>
      </c>
      <c r="E10" s="365"/>
      <c r="F10" s="450"/>
      <c r="G10" s="779" t="s">
        <v>226</v>
      </c>
      <c r="H10" s="779"/>
      <c r="I10" s="779"/>
      <c r="J10" s="435"/>
      <c r="K10" s="484" t="s">
        <v>45</v>
      </c>
      <c r="L10" s="362">
        <v>0</v>
      </c>
      <c r="M10" s="435"/>
      <c r="N10" s="435"/>
      <c r="O10" s="435"/>
      <c r="P10" s="766"/>
      <c r="Q10" s="768"/>
      <c r="R10" s="205">
        <f>S10+T10+U10+V10</f>
        <v>0</v>
      </c>
      <c r="S10" s="356"/>
      <c r="T10" s="357"/>
      <c r="U10" s="357"/>
      <c r="V10" s="358"/>
      <c r="W10" s="497" t="s">
        <v>42</v>
      </c>
      <c r="X10" s="498" t="s">
        <v>43</v>
      </c>
      <c r="Y10" s="196"/>
      <c r="Z10" s="499" t="s">
        <v>38</v>
      </c>
      <c r="AA10" s="500">
        <f>COUNTIFS($B$22:$B$41,"雇用",$J$22:$J$41,"RPD",AA$22:AA$41,"&lt;&gt;"&amp;"")-COUNTIFS($B$22:$B$41,"雇用",$J$22:$J$41,"RPD",AA$22:AA$41,"0")</f>
        <v>0</v>
      </c>
      <c r="AB10" s="501">
        <f>COUNTIFS($B$22:$B$41,"雇用",$J$22:$J$41,"RPD",AB$22:AB$41,"&lt;&gt;"&amp;"")-COUNTIFS($B$22:$B$41,"雇用",$J$22:$J$41,"RPD",AB$22:AB$41,"0")</f>
        <v>0</v>
      </c>
      <c r="AC10" s="502">
        <f>COUNTIFS($B$22:$B$41,"雇用",$J$22:$J$41,"RPD",AC$22:AC$41,"&lt;&gt;"&amp;"")-COUNTIFS($B$22:$B$41,"雇用",$J$22:$J$41,"RPD",AC$22:AC$41,"0")</f>
        <v>0</v>
      </c>
      <c r="AD10" s="503">
        <f>SUM(AA10:AC10)</f>
        <v>0</v>
      </c>
      <c r="AE10" s="504">
        <f>COUNTIFS($B$22:$B$41,"雇用",$J$22:$J$41,"RPD",AE$22:AE$41,"&lt;&gt;"&amp;"")-COUNTIFS($B$22:$B$41,"雇用",$J$22:$J$41,"RPD",AE$22:AE$41,"0")</f>
        <v>0</v>
      </c>
      <c r="AF10" s="501">
        <f>COUNTIFS($B$22:$B$41,"雇用",$J$22:$J$41,"RPD",AF$22:AF$41,"&lt;&gt;"&amp;"")-COUNTIFS($B$22:$B$41,"雇用",$J$22:$J$41,"RPD",AF$22:AF$41,"0")</f>
        <v>0</v>
      </c>
      <c r="AG10" s="502">
        <f>COUNTIFS($B$22:$B$41,"雇用",$J$22:$J$41,"RPD",AG$22:AG$41,"&lt;&gt;"&amp;"")-COUNTIFS($B$22:$B$41,"雇用",$J$22:$J$41,"RPD",AG$22:AG$41,"0")</f>
        <v>0</v>
      </c>
      <c r="AH10" s="503">
        <f>SUM(AE10:AG10)</f>
        <v>0</v>
      </c>
      <c r="AI10" s="504">
        <f>COUNTIFS($B$22:$B$41,"雇用",$J$22:$J$41,"RPD",AI$22:AI$41,"&lt;&gt;"&amp;"")-COUNTIFS($B$22:$B$41,"雇用",$J$22:$J$41,"RPD",AI$22:AI$41,"0")</f>
        <v>0</v>
      </c>
      <c r="AJ10" s="501">
        <f>COUNTIFS($B$22:$B$41,"雇用",$J$22:$J$41,"RPD",AJ$22:AJ$41,"&lt;&gt;"&amp;"")-COUNTIFS($B$22:$B$41,"雇用",$J$22:$J$41,"RPD",AJ$22:AJ$41,"0")</f>
        <v>0</v>
      </c>
      <c r="AK10" s="502">
        <f>COUNTIFS($B$22:$B$41,"雇用",$J$22:$J$41,"RPD",AK$22:AK$41,"&lt;&gt;"&amp;"")-COUNTIFS($B$22:$B$41,"雇用",$J$22:$J$41,"RPD",AK$22:AK$41,"0")</f>
        <v>0</v>
      </c>
      <c r="AL10" s="503">
        <f>SUM(AI10:AK10)</f>
        <v>0</v>
      </c>
      <c r="AM10" s="504">
        <f>COUNTIFS($B$22:$B$41,"雇用",$J$22:$J$41,"RPD",AM$22:AM$41,"&lt;&gt;"&amp;"")-COUNTIFS($B$22:$B$41,"雇用",$J$22:$J$41,"RPD",AM$22:AM$41,"0")</f>
        <v>0</v>
      </c>
      <c r="AN10" s="501">
        <f>COUNTIFS($B$22:$B$41,"雇用",$J$22:$J$41,"RPD",AN$22:AN$41,"&lt;&gt;"&amp;"")-COUNTIFS($B$22:$B$41,"雇用",$J$22:$J$41,"RPD",AN$22:AN$41,"0")</f>
        <v>0</v>
      </c>
      <c r="AO10" s="502">
        <f>COUNTIFS($B$22:$B$41,"雇用",$J$22:$J$41,"RPD",AO$22:AO$41,"&lt;&gt;"&amp;"")-COUNTIFS($B$22:$B$41,"雇用",$J$22:$J$41,"RPD",AO$22:AO$41,"0")</f>
        <v>0</v>
      </c>
      <c r="AP10" s="503">
        <f>SUM(AM10:AO10)</f>
        <v>0</v>
      </c>
      <c r="AQ10" s="434"/>
      <c r="AR10" s="435"/>
      <c r="AS10" s="435"/>
      <c r="AT10" s="478" t="s">
        <v>76</v>
      </c>
      <c r="AU10" s="447"/>
      <c r="AV10" s="480" t="s">
        <v>173</v>
      </c>
      <c r="AW10" s="458" t="s">
        <v>220</v>
      </c>
      <c r="AX10" s="435"/>
      <c r="AY10" s="459"/>
      <c r="AZ10" s="481"/>
      <c r="BA10" s="653"/>
    </row>
    <row r="11" spans="1:53" s="565" customFormat="1" ht="57.75" customHeight="1" thickTop="1" thickBot="1" x14ac:dyDescent="0.25">
      <c r="A11" s="433"/>
      <c r="B11" s="505"/>
      <c r="C11" s="434"/>
      <c r="D11" s="506"/>
      <c r="E11" s="507"/>
      <c r="F11" s="434"/>
      <c r="G11" s="779" t="s">
        <v>227</v>
      </c>
      <c r="H11" s="779"/>
      <c r="I11" s="779"/>
      <c r="J11" s="435"/>
      <c r="K11" s="508" t="s">
        <v>53</v>
      </c>
      <c r="L11" s="509">
        <f>L9-L10</f>
        <v>0</v>
      </c>
      <c r="M11" s="435"/>
      <c r="N11" s="435"/>
      <c r="O11" s="435"/>
      <c r="P11" s="510" t="s">
        <v>46</v>
      </c>
      <c r="Q11" s="511" t="s">
        <v>47</v>
      </c>
      <c r="R11" s="512" t="s">
        <v>48</v>
      </c>
      <c r="S11" s="513" t="s">
        <v>49</v>
      </c>
      <c r="T11" s="514" t="s">
        <v>50</v>
      </c>
      <c r="U11" s="514" t="s">
        <v>51</v>
      </c>
      <c r="V11" s="515" t="s">
        <v>52</v>
      </c>
      <c r="W11" s="202" cm="1">
        <f t="array" ref="W11">_xlfn.IFS(X9&lt;&gt;"",R10-Q9,X9="",0)</f>
        <v>0</v>
      </c>
      <c r="X11" s="359">
        <f>W11</f>
        <v>0</v>
      </c>
      <c r="Y11" s="470"/>
      <c r="Z11" s="516" t="s">
        <v>183</v>
      </c>
      <c r="AA11" s="517">
        <f>AA$9+AA$10</f>
        <v>0</v>
      </c>
      <c r="AB11" s="518">
        <f t="shared" ref="AB11:AP11" si="0">AB$9+AB$10</f>
        <v>0</v>
      </c>
      <c r="AC11" s="519">
        <f t="shared" si="0"/>
        <v>0</v>
      </c>
      <c r="AD11" s="520">
        <f>AD$9+AD$10</f>
        <v>0</v>
      </c>
      <c r="AE11" s="521">
        <f t="shared" si="0"/>
        <v>0</v>
      </c>
      <c r="AF11" s="518">
        <f t="shared" si="0"/>
        <v>0</v>
      </c>
      <c r="AG11" s="519">
        <f t="shared" si="0"/>
        <v>0</v>
      </c>
      <c r="AH11" s="520">
        <f t="shared" si="0"/>
        <v>0</v>
      </c>
      <c r="AI11" s="521">
        <f t="shared" si="0"/>
        <v>0</v>
      </c>
      <c r="AJ11" s="518">
        <f t="shared" si="0"/>
        <v>0</v>
      </c>
      <c r="AK11" s="519">
        <f t="shared" si="0"/>
        <v>0</v>
      </c>
      <c r="AL11" s="520">
        <f t="shared" si="0"/>
        <v>0</v>
      </c>
      <c r="AM11" s="521">
        <f t="shared" si="0"/>
        <v>0</v>
      </c>
      <c r="AN11" s="518">
        <f t="shared" si="0"/>
        <v>0</v>
      </c>
      <c r="AO11" s="519">
        <f t="shared" si="0"/>
        <v>0</v>
      </c>
      <c r="AP11" s="520">
        <f t="shared" si="0"/>
        <v>0</v>
      </c>
      <c r="AQ11" s="434"/>
      <c r="AR11" s="435"/>
      <c r="AS11" s="435"/>
      <c r="AT11" s="522" t="s">
        <v>163</v>
      </c>
      <c r="AU11" s="447"/>
      <c r="AV11" s="480" t="s">
        <v>164</v>
      </c>
      <c r="AW11" s="458" t="s">
        <v>221</v>
      </c>
      <c r="AX11" s="435"/>
      <c r="AY11" s="459"/>
      <c r="AZ11" s="481"/>
      <c r="BA11" s="653"/>
    </row>
    <row r="12" spans="1:53" s="565" customFormat="1" ht="57.75" customHeight="1" thickTop="1" thickBot="1" x14ac:dyDescent="0.2">
      <c r="A12" s="433"/>
      <c r="B12" s="435"/>
      <c r="C12" s="506"/>
      <c r="D12" s="780" t="s">
        <v>177</v>
      </c>
      <c r="E12" s="780"/>
      <c r="F12" s="523"/>
      <c r="G12" s="779" t="s">
        <v>56</v>
      </c>
      <c r="H12" s="779"/>
      <c r="I12" s="779"/>
      <c r="J12" s="435"/>
      <c r="K12" s="524" t="s">
        <v>57</v>
      </c>
      <c r="L12" s="148">
        <f>L8-L11</f>
        <v>0</v>
      </c>
      <c r="M12" s="525"/>
      <c r="N12" s="526"/>
      <c r="O12" s="470"/>
      <c r="P12" s="200">
        <f>P9+W11</f>
        <v>0</v>
      </c>
      <c r="Q12" s="201">
        <f>P12</f>
        <v>0</v>
      </c>
      <c r="R12" s="206">
        <f>S12+T12+U12+V12</f>
        <v>0</v>
      </c>
      <c r="S12" s="207">
        <f>IF(AD18="実績額",AD42,0)</f>
        <v>0</v>
      </c>
      <c r="T12" s="208">
        <f>IF(AH18="実績額",AH42,0)</f>
        <v>0</v>
      </c>
      <c r="U12" s="208">
        <f>IF(AL18="実績額",AL42,0)</f>
        <v>0</v>
      </c>
      <c r="V12" s="360">
        <f>IF(AP18="実績額",AP42,0)</f>
        <v>0</v>
      </c>
      <c r="W12" s="527" t="s">
        <v>54</v>
      </c>
      <c r="X12" s="498" t="s">
        <v>55</v>
      </c>
      <c r="Y12" s="528"/>
      <c r="Z12" s="529" t="s">
        <v>44</v>
      </c>
      <c r="AA12" s="530">
        <f>(COUNTIFS($B$22:$B$41,"雇用",$J$22:$J$41,"CPD",AA$22:AA$41,"&lt;&gt;"&amp;"")-COUNTIFS($B$22:$B$41,"雇用",$J$22:$J$41,"CPD",AA$22:AA$41,"0"))</f>
        <v>0</v>
      </c>
      <c r="AB12" s="531">
        <f>(COUNTIFS($B$22:$B$41,"雇用",$J$22:$J$41,"CPD",AB$22:AB$41,"&lt;&gt;"&amp;"")-COUNTIFS($B$22:$B$41,"雇用",$J$22:$J$41,"CPD",AB$22:AB$41,"0"))</f>
        <v>0</v>
      </c>
      <c r="AC12" s="532">
        <f>(COUNTIFS($B$22:$B$41,"雇用",$J$22:$J$41,"CPD",AC$22:AC$41,"&lt;&gt;"&amp;"")-COUNTIFS($B$22:$B$41,"雇用",$J$22:$J$41,"CPD",AC$22:AC$41,"0"))</f>
        <v>0</v>
      </c>
      <c r="AD12" s="533">
        <f>SUM(AA12:AC12)</f>
        <v>0</v>
      </c>
      <c r="AE12" s="534">
        <f>(COUNTIFS($B$22:$B$41,"雇用",$J$22:$J$41,"CPD",AE$22:AE$41,"&lt;&gt;"&amp;"")-COUNTIFS($B$22:$B$41,"雇用",$J$22:$J$41,"CPD",AE$22:AE$41,"0"))</f>
        <v>0</v>
      </c>
      <c r="AF12" s="531">
        <f>(COUNTIFS($B$22:$B$41,"雇用",$J$22:$J$41,"CPD",AF$22:AF$41,"&lt;&gt;"&amp;"")-COUNTIFS($B$22:$B$41,"雇用",$J$22:$J$41,"CPD",AF$22:AF$41,"0"))</f>
        <v>0</v>
      </c>
      <c r="AG12" s="532">
        <f>(COUNTIFS($B$22:$B$41,"雇用",$J$22:$J$41,"CPD",AG$22:AG$41,"&lt;&gt;"&amp;"")-COUNTIFS($B$22:$B$41,"雇用",$J$22:$J$41,"CPD",AG$22:AG$41,"0"))</f>
        <v>0</v>
      </c>
      <c r="AH12" s="533">
        <f>SUM(AE12:AG12)</f>
        <v>0</v>
      </c>
      <c r="AI12" s="534">
        <f>(COUNTIFS($B$22:$B$41,"雇用",$J$22:$J$41,"CPD",AI$22:AI$41,"&lt;&gt;"&amp;"")-COUNTIFS($B$22:$B$41,"雇用",$J$22:$J$41,"CPD",AI$22:AI$41,"0"))</f>
        <v>0</v>
      </c>
      <c r="AJ12" s="531">
        <f>(COUNTIFS($B$22:$B$41,"雇用",$J$22:$J$41,"CPD",AJ$22:AJ$41,"&lt;&gt;"&amp;"")-COUNTIFS($B$22:$B$41,"雇用",$J$22:$J$41,"CPD",AJ$22:AJ$41,"0"))</f>
        <v>0</v>
      </c>
      <c r="AK12" s="532">
        <f>(COUNTIFS($B$22:$B$41,"雇用",$J$22:$J$41,"CPD",AK$22:AK$41,"&lt;&gt;"&amp;"")-COUNTIFS($B$22:$B$41,"雇用",$J$22:$J$41,"CPD",AK$22:AK$41,"0"))</f>
        <v>0</v>
      </c>
      <c r="AL12" s="533">
        <f>SUM(AI12:AK12)</f>
        <v>0</v>
      </c>
      <c r="AM12" s="534">
        <f>(COUNTIFS($B$22:$B$41,"雇用",$J$22:$J$41,"CPD",AM$22:AM$41,"&lt;&gt;"&amp;"")-COUNTIFS($B$22:$B$41,"雇用",$J$22:$J$41,"CPD",AM$22:AM$41,"0"))</f>
        <v>0</v>
      </c>
      <c r="AN12" s="531">
        <f>(COUNTIFS($B$22:$B$41,"雇用",$J$22:$J$41,"CPD",AN$22:AN$41,"&lt;&gt;"&amp;"")-COUNTIFS($B$22:$B$41,"雇用",$J$22:$J$41,"CPD",AN$22:AN$41,"0"))</f>
        <v>0</v>
      </c>
      <c r="AO12" s="532">
        <f>(COUNTIFS($B$22:$B$41,"雇用",$J$22:$J$41,"CPD",AO$22:AO$41,"&lt;&gt;"&amp;"")-COUNTIFS($B$22:$B$41,"雇用",$J$22:$J$41,"CPD",AO$22:AO$41,"0"))</f>
        <v>0</v>
      </c>
      <c r="AP12" s="533">
        <f>SUM(AM12:AO12)</f>
        <v>0</v>
      </c>
      <c r="AQ12" s="434"/>
      <c r="AR12" s="435"/>
      <c r="AS12" s="435"/>
      <c r="AT12" s="447"/>
      <c r="AU12" s="447"/>
      <c r="AV12" s="480" t="s">
        <v>165</v>
      </c>
      <c r="AW12" s="458" t="s">
        <v>222</v>
      </c>
      <c r="AX12" s="435"/>
      <c r="AY12" s="459"/>
      <c r="AZ12" s="481"/>
      <c r="BA12" s="653"/>
    </row>
    <row r="13" spans="1:53" s="565" customFormat="1" ht="57.75" customHeight="1" thickTop="1" thickBot="1" x14ac:dyDescent="0.2">
      <c r="A13" s="433"/>
      <c r="B13" s="865" t="s">
        <v>189</v>
      </c>
      <c r="C13" s="866"/>
      <c r="D13" s="535">
        <f>COUNTIFS($B$22:$B$41,"雇用",$AT$22:$AT$41,"雇用継続中")+COUNTIFS($B$22:$B$41,"雇用",$AT$22:$AT$41,"雇用予定")</f>
        <v>0</v>
      </c>
      <c r="E13" s="536"/>
      <c r="F13" s="523"/>
      <c r="G13" s="779" t="s">
        <v>218</v>
      </c>
      <c r="H13" s="779"/>
      <c r="I13" s="779"/>
      <c r="J13" s="435"/>
      <c r="K13" s="537" t="s">
        <v>66</v>
      </c>
      <c r="L13" s="781"/>
      <c r="M13" s="782"/>
      <c r="N13" s="783"/>
      <c r="O13" s="538"/>
      <c r="P13" s="510" t="s">
        <v>58</v>
      </c>
      <c r="Q13" s="258" t="s">
        <v>59</v>
      </c>
      <c r="R13" s="259" t="s">
        <v>60</v>
      </c>
      <c r="S13" s="539" t="s">
        <v>61</v>
      </c>
      <c r="T13" s="540" t="s">
        <v>62</v>
      </c>
      <c r="U13" s="540" t="s">
        <v>63</v>
      </c>
      <c r="V13" s="541" t="s">
        <v>64</v>
      </c>
      <c r="W13" s="784"/>
      <c r="X13" s="777">
        <f>R12-W13</f>
        <v>0</v>
      </c>
      <c r="Y13" s="786"/>
      <c r="Z13" s="542" t="s">
        <v>185</v>
      </c>
      <c r="AA13" s="543"/>
      <c r="AB13" s="543"/>
      <c r="AC13" s="543"/>
      <c r="AD13" s="544">
        <f>AD11*362000</f>
        <v>0</v>
      </c>
      <c r="AE13" s="543"/>
      <c r="AF13" s="543"/>
      <c r="AG13" s="543"/>
      <c r="AH13" s="544">
        <f>AH11*362000</f>
        <v>0</v>
      </c>
      <c r="AI13" s="543"/>
      <c r="AJ13" s="543"/>
      <c r="AK13" s="543"/>
      <c r="AL13" s="544">
        <f>AL11*362000</f>
        <v>0</v>
      </c>
      <c r="AM13" s="543"/>
      <c r="AN13" s="543"/>
      <c r="AO13" s="543"/>
      <c r="AP13" s="544">
        <f>AP11*362000</f>
        <v>0</v>
      </c>
      <c r="AQ13" s="434"/>
      <c r="AR13" s="435"/>
      <c r="AS13" s="435"/>
      <c r="AT13" s="545"/>
      <c r="AU13" s="545"/>
      <c r="AV13" s="480" t="s">
        <v>77</v>
      </c>
      <c r="AW13" s="458" t="s">
        <v>78</v>
      </c>
      <c r="AX13" s="435"/>
      <c r="AY13" s="459"/>
      <c r="AZ13" s="481"/>
      <c r="BA13" s="653"/>
    </row>
    <row r="14" spans="1:53" s="565" customFormat="1" ht="57.75" customHeight="1" thickTop="1" thickBot="1" x14ac:dyDescent="0.2">
      <c r="A14" s="433"/>
      <c r="B14" s="815" t="s">
        <v>190</v>
      </c>
      <c r="C14" s="816"/>
      <c r="D14" s="546">
        <f>COUNTIFS($B$22:$B$41,"フェローシップ型",$AT$22:$AT$41,"フェロー受入")</f>
        <v>0</v>
      </c>
      <c r="E14" s="536"/>
      <c r="F14" s="523"/>
      <c r="G14" s="447"/>
      <c r="H14" s="447"/>
      <c r="I14" s="447"/>
      <c r="J14" s="435"/>
      <c r="K14" s="434"/>
      <c r="L14" s="434"/>
      <c r="M14" s="434"/>
      <c r="N14" s="434"/>
      <c r="O14" s="434"/>
      <c r="P14" s="198">
        <f>W13</f>
        <v>0</v>
      </c>
      <c r="Q14" s="199">
        <f>(Q9+X11)-P14</f>
        <v>0</v>
      </c>
      <c r="R14" s="547">
        <f>SUM(S14:V14)</f>
        <v>0</v>
      </c>
      <c r="S14" s="22">
        <f>S10-S12</f>
        <v>0</v>
      </c>
      <c r="T14" s="23">
        <f>T10-T12</f>
        <v>0</v>
      </c>
      <c r="U14" s="23">
        <f>U10-U12</f>
        <v>0</v>
      </c>
      <c r="V14" s="24">
        <f>V10-V12</f>
        <v>0</v>
      </c>
      <c r="W14" s="785"/>
      <c r="X14" s="778"/>
      <c r="Y14" s="786"/>
      <c r="Z14" s="548" t="s">
        <v>186</v>
      </c>
      <c r="AA14" s="549"/>
      <c r="AB14" s="549"/>
      <c r="AC14" s="549"/>
      <c r="AD14" s="550">
        <f>AD12*446000</f>
        <v>0</v>
      </c>
      <c r="AE14" s="549"/>
      <c r="AF14" s="549"/>
      <c r="AG14" s="549"/>
      <c r="AH14" s="550">
        <f>AH12*446000</f>
        <v>0</v>
      </c>
      <c r="AI14" s="549"/>
      <c r="AJ14" s="549"/>
      <c r="AK14" s="549"/>
      <c r="AL14" s="550">
        <f>AL12*446000</f>
        <v>0</v>
      </c>
      <c r="AM14" s="549"/>
      <c r="AN14" s="549"/>
      <c r="AO14" s="549"/>
      <c r="AP14" s="550">
        <f>AP12*446000</f>
        <v>0</v>
      </c>
      <c r="AQ14" s="435"/>
      <c r="AR14" s="435"/>
      <c r="AS14" s="435"/>
      <c r="AT14" s="447"/>
      <c r="AU14" s="447"/>
      <c r="AV14" s="480" t="s">
        <v>79</v>
      </c>
      <c r="AW14" s="458" t="s">
        <v>80</v>
      </c>
      <c r="AX14" s="435"/>
      <c r="AY14" s="459"/>
      <c r="AZ14" s="481"/>
      <c r="BA14" s="653"/>
    </row>
    <row r="15" spans="1:53" s="565" customFormat="1" ht="49.5" customHeight="1" thickBot="1" x14ac:dyDescent="0.2">
      <c r="A15" s="435"/>
      <c r="B15" s="864"/>
      <c r="C15" s="864"/>
      <c r="D15" s="551"/>
      <c r="E15" s="435"/>
      <c r="F15" s="435"/>
      <c r="G15" s="434"/>
      <c r="H15" s="435"/>
      <c r="I15" s="435"/>
      <c r="J15" s="435"/>
      <c r="K15" s="552"/>
      <c r="L15" s="435"/>
      <c r="M15" s="435"/>
      <c r="N15" s="435"/>
      <c r="O15" s="435"/>
      <c r="P15" s="435"/>
      <c r="Q15" s="435"/>
      <c r="R15" s="435"/>
      <c r="S15" s="435"/>
      <c r="T15" s="435"/>
      <c r="U15" s="435"/>
      <c r="V15" s="435"/>
      <c r="W15" s="435"/>
      <c r="X15" s="435"/>
      <c r="Y15" s="435"/>
      <c r="Z15" s="553" t="s">
        <v>187</v>
      </c>
      <c r="AA15" s="554"/>
      <c r="AB15" s="554"/>
      <c r="AC15" s="554"/>
      <c r="AD15" s="555">
        <f>AD13+AD14</f>
        <v>0</v>
      </c>
      <c r="AE15" s="554"/>
      <c r="AF15" s="554"/>
      <c r="AG15" s="554"/>
      <c r="AH15" s="555">
        <f>AH13+AH14</f>
        <v>0</v>
      </c>
      <c r="AI15" s="554"/>
      <c r="AJ15" s="554"/>
      <c r="AK15" s="554"/>
      <c r="AL15" s="555">
        <f>AL13+AL14</f>
        <v>0</v>
      </c>
      <c r="AM15" s="554"/>
      <c r="AN15" s="554"/>
      <c r="AO15" s="554"/>
      <c r="AP15" s="555">
        <f>AP13+AP14</f>
        <v>0</v>
      </c>
      <c r="AQ15" s="435"/>
      <c r="AR15" s="435"/>
      <c r="AS15" s="435"/>
      <c r="AT15" s="456"/>
      <c r="AU15" s="456"/>
      <c r="AV15" s="556" t="s">
        <v>166</v>
      </c>
      <c r="AW15" s="458" t="s">
        <v>167</v>
      </c>
      <c r="AX15" s="435"/>
      <c r="AY15" s="459"/>
      <c r="AZ15" s="435"/>
      <c r="BA15" s="654"/>
    </row>
    <row r="16" spans="1:53" s="565" customFormat="1" ht="69.95" customHeight="1" thickBot="1" x14ac:dyDescent="0.2">
      <c r="A16" s="435"/>
      <c r="B16" s="452" t="s">
        <v>178</v>
      </c>
      <c r="C16" s="557"/>
      <c r="D16" s="435"/>
      <c r="E16" s="435"/>
      <c r="F16" s="886" t="s">
        <v>154</v>
      </c>
      <c r="G16" s="886"/>
      <c r="H16" s="886"/>
      <c r="I16" s="886"/>
      <c r="J16" s="558"/>
      <c r="K16" s="559" t="s">
        <v>217</v>
      </c>
      <c r="L16" s="560" t="s">
        <v>157</v>
      </c>
      <c r="M16" s="561" t="s">
        <v>158</v>
      </c>
      <c r="N16" s="562" t="s">
        <v>159</v>
      </c>
      <c r="O16" s="563" t="s">
        <v>65</v>
      </c>
      <c r="P16" s="564" t="s">
        <v>170</v>
      </c>
      <c r="Q16" s="435"/>
      <c r="S16" s="566"/>
      <c r="Y16" s="566"/>
      <c r="Z16" s="567"/>
      <c r="AA16" s="435"/>
      <c r="AB16" s="435"/>
      <c r="AC16" s="435"/>
      <c r="AD16" s="435"/>
      <c r="AE16" s="435"/>
      <c r="AF16" s="435"/>
      <c r="AG16" s="435"/>
      <c r="AH16" s="435"/>
      <c r="AI16" s="435"/>
      <c r="AJ16" s="435"/>
      <c r="AK16" s="435"/>
      <c r="AL16" s="435"/>
      <c r="AM16" s="435"/>
      <c r="AN16" s="435"/>
      <c r="AO16" s="435"/>
      <c r="AP16" s="435"/>
      <c r="AQ16" s="435"/>
      <c r="AR16" s="435"/>
      <c r="AS16" s="435"/>
      <c r="AT16" s="434"/>
      <c r="AU16" s="434"/>
      <c r="AV16" s="434"/>
      <c r="AW16" s="817" t="s">
        <v>168</v>
      </c>
      <c r="AX16" s="817"/>
      <c r="AY16" s="817"/>
      <c r="AZ16" s="435"/>
      <c r="BA16" s="654"/>
    </row>
    <row r="17" spans="1:53" s="565" customFormat="1" ht="47.25" customHeight="1" x14ac:dyDescent="0.15">
      <c r="A17" s="568"/>
      <c r="B17" s="787" t="s">
        <v>81</v>
      </c>
      <c r="C17" s="790" t="s">
        <v>82</v>
      </c>
      <c r="D17" s="791" t="s">
        <v>83</v>
      </c>
      <c r="E17" s="792"/>
      <c r="F17" s="793" t="s">
        <v>223</v>
      </c>
      <c r="G17" s="794"/>
      <c r="H17" s="794"/>
      <c r="I17" s="795"/>
      <c r="J17" s="796" t="s">
        <v>84</v>
      </c>
      <c r="K17" s="797"/>
      <c r="L17" s="818" t="s">
        <v>85</v>
      </c>
      <c r="M17" s="819"/>
      <c r="N17" s="819"/>
      <c r="O17" s="820"/>
      <c r="P17" s="821" t="s">
        <v>86</v>
      </c>
      <c r="Q17" s="822"/>
      <c r="R17" s="822"/>
      <c r="S17" s="822"/>
      <c r="T17" s="823"/>
      <c r="U17" s="824" t="s">
        <v>87</v>
      </c>
      <c r="V17" s="824"/>
      <c r="W17" s="824"/>
      <c r="X17" s="824"/>
      <c r="Y17" s="824"/>
      <c r="Z17" s="825"/>
      <c r="AA17" s="826" t="s">
        <v>88</v>
      </c>
      <c r="AB17" s="827"/>
      <c r="AC17" s="827"/>
      <c r="AD17" s="827"/>
      <c r="AE17" s="827"/>
      <c r="AF17" s="827"/>
      <c r="AG17" s="827"/>
      <c r="AH17" s="827"/>
      <c r="AI17" s="827"/>
      <c r="AJ17" s="827"/>
      <c r="AK17" s="827"/>
      <c r="AL17" s="827"/>
      <c r="AM17" s="827"/>
      <c r="AN17" s="827"/>
      <c r="AO17" s="827"/>
      <c r="AP17" s="828"/>
      <c r="AQ17" s="832" t="s">
        <v>89</v>
      </c>
      <c r="AR17" s="833"/>
      <c r="AS17" s="834"/>
      <c r="AT17" s="835" t="s">
        <v>90</v>
      </c>
      <c r="AU17" s="836"/>
      <c r="AV17" s="837"/>
      <c r="AW17" s="829" t="s">
        <v>91</v>
      </c>
      <c r="AX17" s="830"/>
      <c r="AY17" s="830"/>
      <c r="AZ17" s="831"/>
      <c r="BA17" s="655"/>
    </row>
    <row r="18" spans="1:53" s="565" customFormat="1" ht="30" customHeight="1" x14ac:dyDescent="0.15">
      <c r="A18" s="435"/>
      <c r="B18" s="788"/>
      <c r="C18" s="788"/>
      <c r="D18" s="798" t="s">
        <v>92</v>
      </c>
      <c r="E18" s="810" t="s">
        <v>93</v>
      </c>
      <c r="F18" s="801" t="s">
        <v>4</v>
      </c>
      <c r="G18" s="804" t="s">
        <v>94</v>
      </c>
      <c r="H18" s="804" t="s">
        <v>95</v>
      </c>
      <c r="I18" s="807" t="s">
        <v>96</v>
      </c>
      <c r="J18" s="798" t="s">
        <v>97</v>
      </c>
      <c r="K18" s="877" t="s">
        <v>98</v>
      </c>
      <c r="L18" s="880" t="s">
        <v>99</v>
      </c>
      <c r="M18" s="882" t="s">
        <v>100</v>
      </c>
      <c r="N18" s="884" t="s">
        <v>101</v>
      </c>
      <c r="O18" s="871" t="s">
        <v>102</v>
      </c>
      <c r="P18" s="813" t="s">
        <v>103</v>
      </c>
      <c r="Q18" s="869" t="s">
        <v>104</v>
      </c>
      <c r="R18" s="869" t="s">
        <v>105</v>
      </c>
      <c r="S18" s="873"/>
      <c r="T18" s="569"/>
      <c r="U18" s="874" t="s">
        <v>106</v>
      </c>
      <c r="V18" s="874"/>
      <c r="W18" s="874"/>
      <c r="X18" s="874"/>
      <c r="Y18" s="874"/>
      <c r="Z18" s="875"/>
      <c r="AA18" s="876" t="s">
        <v>107</v>
      </c>
      <c r="AB18" s="848"/>
      <c r="AC18" s="848"/>
      <c r="AD18" s="231" t="s">
        <v>108</v>
      </c>
      <c r="AE18" s="848" t="s">
        <v>109</v>
      </c>
      <c r="AF18" s="848"/>
      <c r="AG18" s="848"/>
      <c r="AH18" s="232" t="s">
        <v>108</v>
      </c>
      <c r="AI18" s="876" t="s">
        <v>110</v>
      </c>
      <c r="AJ18" s="848"/>
      <c r="AK18" s="848"/>
      <c r="AL18" s="231" t="s">
        <v>108</v>
      </c>
      <c r="AM18" s="848" t="s">
        <v>111</v>
      </c>
      <c r="AN18" s="848"/>
      <c r="AO18" s="848"/>
      <c r="AP18" s="231" t="s">
        <v>108</v>
      </c>
      <c r="AQ18" s="849" t="s">
        <v>112</v>
      </c>
      <c r="AR18" s="852" t="s">
        <v>113</v>
      </c>
      <c r="AS18" s="855" t="s">
        <v>114</v>
      </c>
      <c r="AT18" s="570" t="s">
        <v>115</v>
      </c>
      <c r="AU18" s="858" t="s">
        <v>116</v>
      </c>
      <c r="AV18" s="861" t="s">
        <v>117</v>
      </c>
      <c r="AW18" s="867" t="s">
        <v>229</v>
      </c>
      <c r="AX18" s="868"/>
      <c r="AY18" s="868"/>
      <c r="AZ18" s="838" t="s">
        <v>171</v>
      </c>
      <c r="BA18" s="656"/>
    </row>
    <row r="19" spans="1:53" s="565" customFormat="1" ht="30" customHeight="1" x14ac:dyDescent="0.15">
      <c r="A19" s="435"/>
      <c r="B19" s="788"/>
      <c r="C19" s="788"/>
      <c r="D19" s="799"/>
      <c r="E19" s="811"/>
      <c r="F19" s="802"/>
      <c r="G19" s="805"/>
      <c r="H19" s="805"/>
      <c r="I19" s="808"/>
      <c r="J19" s="799"/>
      <c r="K19" s="878"/>
      <c r="L19" s="881"/>
      <c r="M19" s="883"/>
      <c r="N19" s="885"/>
      <c r="O19" s="872"/>
      <c r="P19" s="813"/>
      <c r="Q19" s="869"/>
      <c r="R19" s="571" t="s">
        <v>118</v>
      </c>
      <c r="S19" s="840" t="s">
        <v>119</v>
      </c>
      <c r="T19" s="842" t="s">
        <v>120</v>
      </c>
      <c r="U19" s="572"/>
      <c r="V19" s="573" t="s">
        <v>121</v>
      </c>
      <c r="W19" s="574"/>
      <c r="X19" s="575"/>
      <c r="Y19" s="576" t="s">
        <v>122</v>
      </c>
      <c r="Z19" s="574" t="s">
        <v>123</v>
      </c>
      <c r="AA19" s="577" t="s">
        <v>6</v>
      </c>
      <c r="AB19" s="578" t="s">
        <v>7</v>
      </c>
      <c r="AC19" s="578" t="s">
        <v>8</v>
      </c>
      <c r="AD19" s="579" t="s">
        <v>9</v>
      </c>
      <c r="AE19" s="580" t="s">
        <v>10</v>
      </c>
      <c r="AF19" s="578" t="s">
        <v>11</v>
      </c>
      <c r="AG19" s="578" t="s">
        <v>12</v>
      </c>
      <c r="AH19" s="581" t="s">
        <v>13</v>
      </c>
      <c r="AI19" s="577" t="s">
        <v>14</v>
      </c>
      <c r="AJ19" s="578" t="s">
        <v>15</v>
      </c>
      <c r="AK19" s="578" t="s">
        <v>16</v>
      </c>
      <c r="AL19" s="582" t="s">
        <v>17</v>
      </c>
      <c r="AM19" s="580" t="s">
        <v>18</v>
      </c>
      <c r="AN19" s="578" t="s">
        <v>19</v>
      </c>
      <c r="AO19" s="578" t="s">
        <v>20</v>
      </c>
      <c r="AP19" s="582" t="s">
        <v>21</v>
      </c>
      <c r="AQ19" s="850"/>
      <c r="AR19" s="853"/>
      <c r="AS19" s="856"/>
      <c r="AT19" s="583"/>
      <c r="AU19" s="859"/>
      <c r="AV19" s="862"/>
      <c r="AW19" s="844" t="s">
        <v>228</v>
      </c>
      <c r="AX19" s="846" t="s">
        <v>124</v>
      </c>
      <c r="AY19" s="847"/>
      <c r="AZ19" s="838"/>
      <c r="BA19" s="657"/>
    </row>
    <row r="20" spans="1:53" s="565" customFormat="1" ht="30" customHeight="1" x14ac:dyDescent="0.15">
      <c r="A20" s="435"/>
      <c r="B20" s="789"/>
      <c r="C20" s="789"/>
      <c r="D20" s="800"/>
      <c r="E20" s="812"/>
      <c r="F20" s="803"/>
      <c r="G20" s="806"/>
      <c r="H20" s="806"/>
      <c r="I20" s="809"/>
      <c r="J20" s="800"/>
      <c r="K20" s="879"/>
      <c r="L20" s="584" t="s">
        <v>125</v>
      </c>
      <c r="M20" s="585" t="s">
        <v>126</v>
      </c>
      <c r="N20" s="585" t="s">
        <v>125</v>
      </c>
      <c r="O20" s="586" t="s">
        <v>125</v>
      </c>
      <c r="P20" s="814"/>
      <c r="Q20" s="870"/>
      <c r="R20" s="587"/>
      <c r="S20" s="841"/>
      <c r="T20" s="843"/>
      <c r="U20" s="588"/>
      <c r="V20" s="589"/>
      <c r="W20" s="590" t="s">
        <v>127</v>
      </c>
      <c r="X20" s="590" t="s">
        <v>128</v>
      </c>
      <c r="Y20" s="589"/>
      <c r="Z20" s="591"/>
      <c r="AA20" s="592" t="str">
        <f>AD18</f>
        <v>請求予定額</v>
      </c>
      <c r="AB20" s="593" t="str">
        <f>AD18</f>
        <v>請求予定額</v>
      </c>
      <c r="AC20" s="594" t="str">
        <f>AD18</f>
        <v>請求予定額</v>
      </c>
      <c r="AD20" s="595" t="str">
        <f>IF(AD18="請求予定額",AD18,AD18&amp;"（①）")</f>
        <v>請求予定額</v>
      </c>
      <c r="AE20" s="593" t="str">
        <f>AH18</f>
        <v>請求予定額</v>
      </c>
      <c r="AF20" s="593" t="str">
        <f>AH18</f>
        <v>請求予定額</v>
      </c>
      <c r="AG20" s="594" t="str">
        <f>AH18</f>
        <v>請求予定額</v>
      </c>
      <c r="AH20" s="596" t="str">
        <f>IF(AH18="請求予定額",AH18,AH18&amp;"（②）")</f>
        <v>請求予定額</v>
      </c>
      <c r="AI20" s="592" t="str">
        <f>AL18</f>
        <v>請求予定額</v>
      </c>
      <c r="AJ20" s="593" t="str">
        <f>AL18</f>
        <v>請求予定額</v>
      </c>
      <c r="AK20" s="594" t="str">
        <f>AL18</f>
        <v>請求予定額</v>
      </c>
      <c r="AL20" s="595" t="str">
        <f>IF(AL18="請求予定額",AL18,AL18&amp;"（③）")</f>
        <v>請求予定額</v>
      </c>
      <c r="AM20" s="593" t="str">
        <f>AP18</f>
        <v>請求予定額</v>
      </c>
      <c r="AN20" s="593" t="str">
        <f>AP18</f>
        <v>請求予定額</v>
      </c>
      <c r="AO20" s="594" t="str">
        <f>AP18</f>
        <v>請求予定額</v>
      </c>
      <c r="AP20" s="595" t="str">
        <f>IF(AP18="請求予定額",AP18,AP18&amp;"（④）")</f>
        <v>請求予定額</v>
      </c>
      <c r="AQ20" s="851"/>
      <c r="AR20" s="854"/>
      <c r="AS20" s="857"/>
      <c r="AT20" s="597"/>
      <c r="AU20" s="860"/>
      <c r="AV20" s="863"/>
      <c r="AW20" s="845"/>
      <c r="AX20" s="598" t="s">
        <v>129</v>
      </c>
      <c r="AY20" s="599" t="s">
        <v>130</v>
      </c>
      <c r="AZ20" s="839"/>
      <c r="BA20" s="657"/>
    </row>
    <row r="21" spans="1:53" s="658" customFormat="1" ht="30" customHeight="1" thickBot="1" x14ac:dyDescent="0.2">
      <c r="A21" s="434" t="s">
        <v>131</v>
      </c>
      <c r="B21" s="600" t="s">
        <v>132</v>
      </c>
      <c r="C21" s="601" t="s">
        <v>133</v>
      </c>
      <c r="D21" s="602" t="s">
        <v>134</v>
      </c>
      <c r="E21" s="603" t="s">
        <v>135</v>
      </c>
      <c r="F21" s="601" t="s">
        <v>133</v>
      </c>
      <c r="G21" s="604" t="s">
        <v>133</v>
      </c>
      <c r="H21" s="605" t="s">
        <v>135</v>
      </c>
      <c r="I21" s="606" t="s">
        <v>135</v>
      </c>
      <c r="J21" s="607" t="s">
        <v>132</v>
      </c>
      <c r="K21" s="608" t="s">
        <v>133</v>
      </c>
      <c r="L21" s="602" t="s">
        <v>136</v>
      </c>
      <c r="M21" s="608" t="s">
        <v>133</v>
      </c>
      <c r="N21" s="605" t="s">
        <v>162</v>
      </c>
      <c r="O21" s="609" t="s">
        <v>162</v>
      </c>
      <c r="P21" s="610" t="s">
        <v>138</v>
      </c>
      <c r="Q21" s="611" t="s">
        <v>139</v>
      </c>
      <c r="R21" s="608" t="s">
        <v>133</v>
      </c>
      <c r="S21" s="612" t="s">
        <v>135</v>
      </c>
      <c r="T21" s="603" t="s">
        <v>135</v>
      </c>
      <c r="U21" s="601" t="s">
        <v>133</v>
      </c>
      <c r="V21" s="604" t="s">
        <v>133</v>
      </c>
      <c r="W21" s="605" t="s">
        <v>134</v>
      </c>
      <c r="X21" s="605" t="s">
        <v>137</v>
      </c>
      <c r="Y21" s="605" t="s">
        <v>134</v>
      </c>
      <c r="Z21" s="601" t="s">
        <v>133</v>
      </c>
      <c r="AA21" s="613" t="s">
        <v>134</v>
      </c>
      <c r="AB21" s="614" t="s">
        <v>137</v>
      </c>
      <c r="AC21" s="605" t="s">
        <v>137</v>
      </c>
      <c r="AD21" s="615" t="s">
        <v>133</v>
      </c>
      <c r="AE21" s="614" t="s">
        <v>137</v>
      </c>
      <c r="AF21" s="614" t="s">
        <v>137</v>
      </c>
      <c r="AG21" s="605" t="s">
        <v>137</v>
      </c>
      <c r="AH21" s="608" t="s">
        <v>133</v>
      </c>
      <c r="AI21" s="613" t="s">
        <v>137</v>
      </c>
      <c r="AJ21" s="614" t="s">
        <v>137</v>
      </c>
      <c r="AK21" s="605" t="s">
        <v>137</v>
      </c>
      <c r="AL21" s="615" t="s">
        <v>133</v>
      </c>
      <c r="AM21" s="614" t="s">
        <v>137</v>
      </c>
      <c r="AN21" s="614" t="s">
        <v>137</v>
      </c>
      <c r="AO21" s="605" t="s">
        <v>137</v>
      </c>
      <c r="AP21" s="615" t="s">
        <v>133</v>
      </c>
      <c r="AQ21" s="616" t="s">
        <v>133</v>
      </c>
      <c r="AR21" s="604" t="s">
        <v>133</v>
      </c>
      <c r="AS21" s="615" t="s">
        <v>133</v>
      </c>
      <c r="AT21" s="617" t="s">
        <v>132</v>
      </c>
      <c r="AU21" s="618" t="s">
        <v>132</v>
      </c>
      <c r="AV21" s="619" t="s">
        <v>132</v>
      </c>
      <c r="AW21" s="620" t="s">
        <v>132</v>
      </c>
      <c r="AX21" s="605" t="s">
        <v>137</v>
      </c>
      <c r="AY21" s="606" t="s">
        <v>137</v>
      </c>
      <c r="AZ21" s="613" t="s">
        <v>140</v>
      </c>
      <c r="BA21" s="657"/>
    </row>
    <row r="22" spans="1:53" ht="27.75" customHeight="1" thickTop="1" x14ac:dyDescent="0.15">
      <c r="A22" s="370">
        <v>1</v>
      </c>
      <c r="B22" s="62"/>
      <c r="C22" s="371" t="str">
        <f>IF(D22&lt;&gt;"",IF(LEFT(D22,4)*1=$C$1,"新規",IF(LEFT(D22,4)*1&lt;$C$1,"継続","")),"")</f>
        <v/>
      </c>
      <c r="D22" s="64"/>
      <c r="E22" s="65"/>
      <c r="F22" s="66" t="str">
        <f t="shared" ref="F22:F41" si="1">IF(D22&lt;&gt;"",$C$8,"")</f>
        <v/>
      </c>
      <c r="G22" s="67" t="str">
        <f t="shared" ref="G22:G41" si="2">IF(D22&lt;&gt;"",$E$8,"")</f>
        <v/>
      </c>
      <c r="H22" s="67"/>
      <c r="I22" s="68"/>
      <c r="J22" s="69"/>
      <c r="K22" s="372" t="str" cm="1">
        <f t="array" ref="K22">_xlfn.IFS(J22="","",J22="PD",362000,J22="RPD",362000,J22="CPD",446000)</f>
        <v/>
      </c>
      <c r="L22" s="71"/>
      <c r="M22" s="373" t="str">
        <f>IF(J22&lt;&gt;"",IF(OR(J22="PD",J22="RPD"),36,60),"")</f>
        <v/>
      </c>
      <c r="N22" s="374"/>
      <c r="O22" s="374"/>
      <c r="P22" s="74"/>
      <c r="Q22" s="75"/>
      <c r="R22" s="375" t="str">
        <f>IF(P22&lt;&gt;"",DATEDIF(P22,Q22,"m")+1,"")</f>
        <v/>
      </c>
      <c r="S22" s="375"/>
      <c r="T22" s="376"/>
      <c r="U22" s="377" t="str" cm="1">
        <f t="array" ref="U22">IF(J22&lt;&gt;"",_xlfn.IFS(J22="PD",K22*36,J22="RPD",K22*36,J22="CPD",362000*6+446000*54),"")</f>
        <v/>
      </c>
      <c r="V22" s="80" t="str">
        <f t="shared" ref="V22:V41" si="3">IF(D22&lt;&gt;"",SUM(W22:X22),"")</f>
        <v/>
      </c>
      <c r="W22" s="80"/>
      <c r="X22" s="80"/>
      <c r="Y22" s="80"/>
      <c r="Z22" s="378" t="str">
        <f>IFERROR(U22-(V22+Y22),"")</f>
        <v/>
      </c>
      <c r="AA22" s="276"/>
      <c r="AB22" s="277"/>
      <c r="AC22" s="278"/>
      <c r="AD22" s="372" t="str">
        <f>IF(AND(AA22="",AB22="",AC22=""),"",SUM(AA22:AC22))</f>
        <v/>
      </c>
      <c r="AE22" s="277"/>
      <c r="AF22" s="278"/>
      <c r="AG22" s="278"/>
      <c r="AH22" s="379" t="str">
        <f>IF(AND(AE22="",AF22="",AG22=""),"",SUM(AE22:AG22))</f>
        <v/>
      </c>
      <c r="AI22" s="276"/>
      <c r="AJ22" s="277"/>
      <c r="AK22" s="278"/>
      <c r="AL22" s="372" t="str">
        <f>IF(AND(AI22="",AJ22="",AK22=""),"",SUM(AI22:AK22))</f>
        <v/>
      </c>
      <c r="AM22" s="277"/>
      <c r="AN22" s="278"/>
      <c r="AO22" s="278"/>
      <c r="AP22" s="372" t="str">
        <f>IF(AND(AM22="",AN22="",AO22=""),"",SUM(AM22:AO22))</f>
        <v/>
      </c>
      <c r="AQ22" s="380" t="str">
        <f t="shared" ref="AQ22:AQ41" si="4">IF(D22&lt;&gt;"",IF(AND($AD$18="実績額",AD22&lt;&gt;""),AD22,0)+IF(AND($AH$18="実績額",AH22&lt;&gt;""),AH22,0)+IF(AND($AL$18="実績額",AL22&lt;&gt;""),AL22,0)+IF(AND($AP$18="実績額",AP22&lt;&gt;""),AP22,0),"")</f>
        <v/>
      </c>
      <c r="AR22" s="278" t="str">
        <f>IFERROR(Y22-AQ22,"")</f>
        <v/>
      </c>
      <c r="AS22" s="372" t="str">
        <f>IFERROR(Z22+AR22,"")</f>
        <v/>
      </c>
      <c r="AT22" s="83"/>
      <c r="AU22" s="82"/>
      <c r="AV22" s="84"/>
      <c r="AW22" s="85"/>
      <c r="AX22" s="86"/>
      <c r="AY22" s="75"/>
      <c r="AZ22" s="173"/>
      <c r="BA22" s="659"/>
    </row>
    <row r="23" spans="1:53" ht="27.75" customHeight="1" x14ac:dyDescent="0.15">
      <c r="A23" s="370">
        <f>A22+1</f>
        <v>2</v>
      </c>
      <c r="B23" s="87"/>
      <c r="C23" s="371" t="str">
        <f t="shared" ref="C23:C41" si="5">IF(D23&lt;&gt;"",IF(LEFT(D23,4)*1=$C$1,"新規",IF(LEFT(D23,4)*1&lt;$C$1,"継続","")),"")</f>
        <v/>
      </c>
      <c r="D23" s="88"/>
      <c r="E23" s="89"/>
      <c r="F23" s="66" t="str">
        <f t="shared" si="1"/>
        <v/>
      </c>
      <c r="G23" s="67" t="str">
        <f>IF(D23&lt;&gt;"",$E$8,"")</f>
        <v/>
      </c>
      <c r="H23" s="90"/>
      <c r="I23" s="91"/>
      <c r="J23" s="92"/>
      <c r="K23" s="381" t="str" cm="1">
        <f t="array" ref="K23">_xlfn.IFS(J23="","",J23="PD",362000,J23="RPD",362000,J23="CPD",446000)</f>
        <v/>
      </c>
      <c r="L23" s="94"/>
      <c r="M23" s="373" t="str">
        <f t="shared" ref="M23:M41" si="6">IF(J23&lt;&gt;"",IF(OR(J23="PD",J23="RPD"),36,60),"")</f>
        <v/>
      </c>
      <c r="N23" s="382"/>
      <c r="O23" s="382"/>
      <c r="P23" s="96"/>
      <c r="Q23" s="97"/>
      <c r="R23" s="383" t="str">
        <f>IF(P23&lt;&gt;"",DATEDIF(P23,Q23,"m")+1,"")</f>
        <v/>
      </c>
      <c r="S23" s="383"/>
      <c r="T23" s="384"/>
      <c r="U23" s="385" t="str" cm="1">
        <f t="array" ref="U23">IF(J23&lt;&gt;"",_xlfn.IFS(J23="PD",K23*36,J23="RPD",K23*36,J23="CPD",362000*6+446000*54),"")</f>
        <v/>
      </c>
      <c r="V23" s="102" t="str">
        <f t="shared" si="3"/>
        <v/>
      </c>
      <c r="W23" s="102"/>
      <c r="X23" s="102"/>
      <c r="Y23" s="80"/>
      <c r="Z23" s="386" t="str">
        <f t="shared" ref="Z23:Z24" si="7">IFERROR(U23-(V23+Y23),"")</f>
        <v/>
      </c>
      <c r="AA23" s="282"/>
      <c r="AB23" s="283"/>
      <c r="AC23" s="284"/>
      <c r="AD23" s="381" t="str">
        <f>IF(AND(AA23="",AB23="",AC23=""),"",SUM(AA23:AC23))</f>
        <v/>
      </c>
      <c r="AE23" s="283"/>
      <c r="AF23" s="284"/>
      <c r="AG23" s="284"/>
      <c r="AH23" s="387" t="str">
        <f t="shared" ref="AH23:AH41" si="8">IF(AND(AE23="",AF23="",AG23=""),"",SUM(AE23:AG23))</f>
        <v/>
      </c>
      <c r="AI23" s="282"/>
      <c r="AJ23" s="283"/>
      <c r="AK23" s="284"/>
      <c r="AL23" s="381" t="str">
        <f t="shared" ref="AL23:AL41" si="9">IF(AND(AI23="",AJ23="",AK23=""),"",SUM(AI23:AK23))</f>
        <v/>
      </c>
      <c r="AM23" s="283"/>
      <c r="AN23" s="284"/>
      <c r="AO23" s="284"/>
      <c r="AP23" s="381" t="str">
        <f t="shared" ref="AP23:AP41" si="10">IF(AND(AM23="",AN23="",AO23=""),"",SUM(AM23:AO23))</f>
        <v/>
      </c>
      <c r="AQ23" s="388" t="str">
        <f t="shared" si="4"/>
        <v/>
      </c>
      <c r="AR23" s="284" t="str">
        <f t="shared" ref="AR23:AR41" si="11">IFERROR(Y23-AQ23,"")</f>
        <v/>
      </c>
      <c r="AS23" s="381" t="str">
        <f t="shared" ref="AS23:AS41" si="12">IFERROR(Z23+AR23,"")</f>
        <v/>
      </c>
      <c r="AT23" s="105"/>
      <c r="AU23" s="104"/>
      <c r="AV23" s="106"/>
      <c r="AW23" s="107"/>
      <c r="AX23" s="108"/>
      <c r="AY23" s="97"/>
      <c r="AZ23" s="174"/>
      <c r="BA23" s="659"/>
    </row>
    <row r="24" spans="1:53" ht="27.75" customHeight="1" x14ac:dyDescent="0.15">
      <c r="A24" s="370">
        <f t="shared" ref="A24:A41" si="13">A23+1</f>
        <v>3</v>
      </c>
      <c r="B24" s="87"/>
      <c r="C24" s="371" t="str">
        <f t="shared" si="5"/>
        <v/>
      </c>
      <c r="D24" s="88"/>
      <c r="E24" s="89"/>
      <c r="F24" s="66" t="str">
        <f t="shared" si="1"/>
        <v/>
      </c>
      <c r="G24" s="67" t="str">
        <f t="shared" si="2"/>
        <v/>
      </c>
      <c r="H24" s="90"/>
      <c r="I24" s="91"/>
      <c r="J24" s="92"/>
      <c r="K24" s="381" t="str" cm="1">
        <f t="array" ref="K24">_xlfn.IFS(J24="","",J24="PD",362000,J24="RPD",362000,J24="CPD",446000)</f>
        <v/>
      </c>
      <c r="L24" s="94"/>
      <c r="M24" s="373" t="str">
        <f t="shared" si="6"/>
        <v/>
      </c>
      <c r="N24" s="382"/>
      <c r="O24" s="382"/>
      <c r="P24" s="96"/>
      <c r="Q24" s="97"/>
      <c r="R24" s="383" t="str">
        <f t="shared" ref="R24:R41" si="14">IF(P24&lt;&gt;"",DATEDIF(P24,Q24,"m")+1,"")</f>
        <v/>
      </c>
      <c r="S24" s="383"/>
      <c r="T24" s="384"/>
      <c r="U24" s="385" t="str" cm="1">
        <f t="array" ref="U24">IF(J24&lt;&gt;"",_xlfn.IFS(J24="PD",K24*36,J24="RPD",K24*36,J24="CPD",362000*6+446000*54),"")</f>
        <v/>
      </c>
      <c r="V24" s="102" t="str">
        <f t="shared" si="3"/>
        <v/>
      </c>
      <c r="W24" s="102"/>
      <c r="X24" s="102"/>
      <c r="Y24" s="80"/>
      <c r="Z24" s="386" t="str">
        <f t="shared" si="7"/>
        <v/>
      </c>
      <c r="AA24" s="282"/>
      <c r="AB24" s="283"/>
      <c r="AC24" s="284"/>
      <c r="AD24" s="381" t="str">
        <f t="shared" ref="AD24:AD41" si="15">IF(AND(AA24="",AB24="",AC24=""),"",SUM(AA24:AC24))</f>
        <v/>
      </c>
      <c r="AE24" s="283"/>
      <c r="AF24" s="284"/>
      <c r="AG24" s="284"/>
      <c r="AH24" s="387" t="str">
        <f t="shared" si="8"/>
        <v/>
      </c>
      <c r="AI24" s="282"/>
      <c r="AJ24" s="283"/>
      <c r="AK24" s="284"/>
      <c r="AL24" s="381" t="str">
        <f t="shared" si="9"/>
        <v/>
      </c>
      <c r="AM24" s="283"/>
      <c r="AN24" s="284"/>
      <c r="AO24" s="284"/>
      <c r="AP24" s="381" t="str">
        <f t="shared" si="10"/>
        <v/>
      </c>
      <c r="AQ24" s="388" t="str">
        <f t="shared" si="4"/>
        <v/>
      </c>
      <c r="AR24" s="284" t="str">
        <f t="shared" si="11"/>
        <v/>
      </c>
      <c r="AS24" s="381" t="str">
        <f t="shared" si="12"/>
        <v/>
      </c>
      <c r="AT24" s="105"/>
      <c r="AU24" s="104"/>
      <c r="AV24" s="106"/>
      <c r="AW24" s="107"/>
      <c r="AX24" s="108"/>
      <c r="AY24" s="97"/>
      <c r="AZ24" s="174"/>
      <c r="BA24" s="659"/>
    </row>
    <row r="25" spans="1:53" ht="27.75" customHeight="1" x14ac:dyDescent="0.15">
      <c r="A25" s="370">
        <f t="shared" si="13"/>
        <v>4</v>
      </c>
      <c r="B25" s="87"/>
      <c r="C25" s="371" t="str">
        <f t="shared" si="5"/>
        <v/>
      </c>
      <c r="D25" s="88"/>
      <c r="E25" s="89"/>
      <c r="F25" s="66" t="str">
        <f t="shared" si="1"/>
        <v/>
      </c>
      <c r="G25" s="67" t="str">
        <f t="shared" si="2"/>
        <v/>
      </c>
      <c r="H25" s="90"/>
      <c r="I25" s="91"/>
      <c r="J25" s="92"/>
      <c r="K25" s="381" t="str" cm="1">
        <f t="array" ref="K25">_xlfn.IFS(J25="","",J25="PD",362000,J25="RPD",362000,J25="CPD",446000)</f>
        <v/>
      </c>
      <c r="L25" s="94"/>
      <c r="M25" s="373" t="str">
        <f t="shared" si="6"/>
        <v/>
      </c>
      <c r="N25" s="382"/>
      <c r="O25" s="382"/>
      <c r="P25" s="96"/>
      <c r="Q25" s="97"/>
      <c r="R25" s="383" t="str">
        <f t="shared" si="14"/>
        <v/>
      </c>
      <c r="S25" s="383"/>
      <c r="T25" s="384"/>
      <c r="U25" s="385" t="str" cm="1">
        <f t="array" ref="U25">IF(J25&lt;&gt;"",_xlfn.IFS(J25="PD",K25*36,J25="RPD",K25*36,J25="CPD",362000*6+446000*54),"")</f>
        <v/>
      </c>
      <c r="V25" s="102" t="str">
        <f t="shared" si="3"/>
        <v/>
      </c>
      <c r="W25" s="102"/>
      <c r="X25" s="102"/>
      <c r="Y25" s="80"/>
      <c r="Z25" s="386" t="str">
        <f>IFERROR(U25-(V25+Y25),"")</f>
        <v/>
      </c>
      <c r="AA25" s="288"/>
      <c r="AB25" s="289"/>
      <c r="AC25" s="290"/>
      <c r="AD25" s="381" t="str">
        <f t="shared" si="15"/>
        <v/>
      </c>
      <c r="AE25" s="289"/>
      <c r="AF25" s="290"/>
      <c r="AG25" s="290"/>
      <c r="AH25" s="387" t="str">
        <f t="shared" si="8"/>
        <v/>
      </c>
      <c r="AI25" s="288"/>
      <c r="AJ25" s="289"/>
      <c r="AK25" s="290"/>
      <c r="AL25" s="381" t="str">
        <f t="shared" si="9"/>
        <v/>
      </c>
      <c r="AM25" s="289"/>
      <c r="AN25" s="290"/>
      <c r="AO25" s="290"/>
      <c r="AP25" s="381" t="str">
        <f t="shared" si="10"/>
        <v/>
      </c>
      <c r="AQ25" s="388" t="str">
        <f t="shared" si="4"/>
        <v/>
      </c>
      <c r="AR25" s="284" t="str">
        <f t="shared" si="11"/>
        <v/>
      </c>
      <c r="AS25" s="381" t="str">
        <f t="shared" si="12"/>
        <v/>
      </c>
      <c r="AT25" s="105"/>
      <c r="AU25" s="104"/>
      <c r="AV25" s="106"/>
      <c r="AW25" s="107"/>
      <c r="AX25" s="108"/>
      <c r="AY25" s="97"/>
      <c r="AZ25" s="174"/>
      <c r="BA25" s="659"/>
    </row>
    <row r="26" spans="1:53" ht="27.75" customHeight="1" x14ac:dyDescent="0.15">
      <c r="A26" s="370">
        <f t="shared" si="13"/>
        <v>5</v>
      </c>
      <c r="B26" s="87"/>
      <c r="C26" s="371" t="str">
        <f t="shared" si="5"/>
        <v/>
      </c>
      <c r="D26" s="88"/>
      <c r="E26" s="89"/>
      <c r="F26" s="66" t="str">
        <f t="shared" si="1"/>
        <v/>
      </c>
      <c r="G26" s="67" t="str">
        <f t="shared" si="2"/>
        <v/>
      </c>
      <c r="H26" s="90"/>
      <c r="I26" s="91"/>
      <c r="J26" s="92"/>
      <c r="K26" s="381" t="str" cm="1">
        <f t="array" ref="K26">_xlfn.IFS(J26="","",J26="PD",362000,J26="RPD",362000,J26="CPD",446000)</f>
        <v/>
      </c>
      <c r="L26" s="94"/>
      <c r="M26" s="373" t="str">
        <f t="shared" si="6"/>
        <v/>
      </c>
      <c r="N26" s="382"/>
      <c r="O26" s="382"/>
      <c r="P26" s="96"/>
      <c r="Q26" s="97"/>
      <c r="R26" s="383" t="str">
        <f t="shared" si="14"/>
        <v/>
      </c>
      <c r="S26" s="383"/>
      <c r="T26" s="384"/>
      <c r="U26" s="385" t="str" cm="1">
        <f t="array" ref="U26">IF(J26&lt;&gt;"",_xlfn.IFS(J26="PD",K26*36,J26="RPD",K26*36,J26="CPD",362000*6+446000*54),"")</f>
        <v/>
      </c>
      <c r="V26" s="102" t="str">
        <f t="shared" si="3"/>
        <v/>
      </c>
      <c r="W26" s="102"/>
      <c r="X26" s="102"/>
      <c r="Y26" s="80"/>
      <c r="Z26" s="386" t="str">
        <f t="shared" ref="Z26:Z41" si="16">IFERROR(U26-(V26+Y26),"")</f>
        <v/>
      </c>
      <c r="AA26" s="288"/>
      <c r="AB26" s="289"/>
      <c r="AC26" s="290"/>
      <c r="AD26" s="381" t="str">
        <f t="shared" si="15"/>
        <v/>
      </c>
      <c r="AE26" s="289"/>
      <c r="AF26" s="290"/>
      <c r="AG26" s="290"/>
      <c r="AH26" s="387" t="str">
        <f t="shared" si="8"/>
        <v/>
      </c>
      <c r="AI26" s="288"/>
      <c r="AJ26" s="289"/>
      <c r="AK26" s="290"/>
      <c r="AL26" s="381" t="str">
        <f t="shared" si="9"/>
        <v/>
      </c>
      <c r="AM26" s="289"/>
      <c r="AN26" s="290"/>
      <c r="AO26" s="290"/>
      <c r="AP26" s="381" t="str">
        <f t="shared" si="10"/>
        <v/>
      </c>
      <c r="AQ26" s="388" t="str">
        <f t="shared" si="4"/>
        <v/>
      </c>
      <c r="AR26" s="284" t="str">
        <f t="shared" si="11"/>
        <v/>
      </c>
      <c r="AS26" s="381" t="str">
        <f t="shared" si="12"/>
        <v/>
      </c>
      <c r="AT26" s="105"/>
      <c r="AU26" s="104"/>
      <c r="AV26" s="106"/>
      <c r="AW26" s="107"/>
      <c r="AX26" s="108"/>
      <c r="AY26" s="97"/>
      <c r="AZ26" s="174"/>
      <c r="BA26" s="659"/>
    </row>
    <row r="27" spans="1:53" ht="27.75" customHeight="1" x14ac:dyDescent="0.15">
      <c r="A27" s="370">
        <f t="shared" si="13"/>
        <v>6</v>
      </c>
      <c r="B27" s="87"/>
      <c r="C27" s="371" t="str">
        <f t="shared" si="5"/>
        <v/>
      </c>
      <c r="D27" s="88"/>
      <c r="E27" s="89"/>
      <c r="F27" s="66" t="str">
        <f t="shared" si="1"/>
        <v/>
      </c>
      <c r="G27" s="67" t="str">
        <f t="shared" si="2"/>
        <v/>
      </c>
      <c r="H27" s="90"/>
      <c r="I27" s="91"/>
      <c r="J27" s="92"/>
      <c r="K27" s="381" t="str" cm="1">
        <f t="array" ref="K27">_xlfn.IFS(J27="","",J27="PD",362000,J27="RPD",362000,J27="CPD",446000)</f>
        <v/>
      </c>
      <c r="L27" s="94"/>
      <c r="M27" s="373" t="str">
        <f t="shared" si="6"/>
        <v/>
      </c>
      <c r="N27" s="382"/>
      <c r="O27" s="382"/>
      <c r="P27" s="96"/>
      <c r="Q27" s="97"/>
      <c r="R27" s="383" t="str">
        <f t="shared" si="14"/>
        <v/>
      </c>
      <c r="S27" s="383"/>
      <c r="T27" s="384"/>
      <c r="U27" s="385" t="str" cm="1">
        <f t="array" ref="U27">IF(J27&lt;&gt;"",_xlfn.IFS(J27="PD",K27*36,J27="RPD",K27*36,J27="CPD",362000*6+446000*54),"")</f>
        <v/>
      </c>
      <c r="V27" s="102" t="str">
        <f t="shared" si="3"/>
        <v/>
      </c>
      <c r="W27" s="102"/>
      <c r="X27" s="102"/>
      <c r="Y27" s="80"/>
      <c r="Z27" s="386" t="str">
        <f t="shared" si="16"/>
        <v/>
      </c>
      <c r="AA27" s="288"/>
      <c r="AB27" s="289"/>
      <c r="AC27" s="290"/>
      <c r="AD27" s="381" t="str">
        <f t="shared" si="15"/>
        <v/>
      </c>
      <c r="AE27" s="289"/>
      <c r="AF27" s="290"/>
      <c r="AG27" s="290"/>
      <c r="AH27" s="387" t="str">
        <f t="shared" si="8"/>
        <v/>
      </c>
      <c r="AI27" s="288"/>
      <c r="AJ27" s="289"/>
      <c r="AK27" s="290"/>
      <c r="AL27" s="381" t="str">
        <f t="shared" si="9"/>
        <v/>
      </c>
      <c r="AM27" s="289"/>
      <c r="AN27" s="290"/>
      <c r="AO27" s="290"/>
      <c r="AP27" s="381" t="str">
        <f t="shared" si="10"/>
        <v/>
      </c>
      <c r="AQ27" s="388" t="str">
        <f t="shared" si="4"/>
        <v/>
      </c>
      <c r="AR27" s="284" t="str">
        <f t="shared" si="11"/>
        <v/>
      </c>
      <c r="AS27" s="381" t="str">
        <f t="shared" si="12"/>
        <v/>
      </c>
      <c r="AT27" s="105"/>
      <c r="AU27" s="104"/>
      <c r="AV27" s="106"/>
      <c r="AW27" s="107"/>
      <c r="AX27" s="108"/>
      <c r="AY27" s="97"/>
      <c r="AZ27" s="174"/>
      <c r="BA27" s="659"/>
    </row>
    <row r="28" spans="1:53" ht="27.75" customHeight="1" x14ac:dyDescent="0.15">
      <c r="A28" s="370">
        <f t="shared" si="13"/>
        <v>7</v>
      </c>
      <c r="B28" s="87"/>
      <c r="C28" s="371" t="str">
        <f t="shared" si="5"/>
        <v/>
      </c>
      <c r="D28" s="88"/>
      <c r="E28" s="89"/>
      <c r="F28" s="66" t="str">
        <f t="shared" si="1"/>
        <v/>
      </c>
      <c r="G28" s="67" t="str">
        <f t="shared" si="2"/>
        <v/>
      </c>
      <c r="H28" s="90"/>
      <c r="I28" s="91"/>
      <c r="J28" s="92"/>
      <c r="K28" s="381" t="str" cm="1">
        <f t="array" ref="K28">_xlfn.IFS(J28="","",J28="PD",362000,J28="RPD",362000,J28="CPD",446000)</f>
        <v/>
      </c>
      <c r="L28" s="94"/>
      <c r="M28" s="373" t="str">
        <f t="shared" si="6"/>
        <v/>
      </c>
      <c r="N28" s="382"/>
      <c r="O28" s="382"/>
      <c r="P28" s="96"/>
      <c r="Q28" s="97"/>
      <c r="R28" s="383" t="str">
        <f t="shared" si="14"/>
        <v/>
      </c>
      <c r="S28" s="383"/>
      <c r="T28" s="384"/>
      <c r="U28" s="385" t="str" cm="1">
        <f t="array" ref="U28">IF(J28&lt;&gt;"",_xlfn.IFS(J28="PD",K28*36,J28="RPD",K28*36,J28="CPD",362000*6+446000*54),"")</f>
        <v/>
      </c>
      <c r="V28" s="102" t="str">
        <f t="shared" si="3"/>
        <v/>
      </c>
      <c r="W28" s="102"/>
      <c r="X28" s="102"/>
      <c r="Y28" s="80"/>
      <c r="Z28" s="386" t="str">
        <f t="shared" si="16"/>
        <v/>
      </c>
      <c r="AA28" s="288"/>
      <c r="AB28" s="289"/>
      <c r="AC28" s="290"/>
      <c r="AD28" s="381" t="str">
        <f t="shared" si="15"/>
        <v/>
      </c>
      <c r="AE28" s="289"/>
      <c r="AF28" s="290"/>
      <c r="AG28" s="290"/>
      <c r="AH28" s="387" t="str">
        <f t="shared" si="8"/>
        <v/>
      </c>
      <c r="AI28" s="288"/>
      <c r="AJ28" s="289"/>
      <c r="AK28" s="290"/>
      <c r="AL28" s="381" t="str">
        <f t="shared" si="9"/>
        <v/>
      </c>
      <c r="AM28" s="289"/>
      <c r="AN28" s="290"/>
      <c r="AO28" s="290"/>
      <c r="AP28" s="381" t="str">
        <f t="shared" si="10"/>
        <v/>
      </c>
      <c r="AQ28" s="388" t="str">
        <f t="shared" si="4"/>
        <v/>
      </c>
      <c r="AR28" s="284" t="str">
        <f t="shared" si="11"/>
        <v/>
      </c>
      <c r="AS28" s="381" t="str">
        <f t="shared" si="12"/>
        <v/>
      </c>
      <c r="AT28" s="105"/>
      <c r="AU28" s="104"/>
      <c r="AV28" s="106"/>
      <c r="AW28" s="107"/>
      <c r="AX28" s="108"/>
      <c r="AY28" s="97"/>
      <c r="AZ28" s="174"/>
      <c r="BA28" s="659"/>
    </row>
    <row r="29" spans="1:53" ht="27.75" customHeight="1" x14ac:dyDescent="0.15">
      <c r="A29" s="370">
        <f t="shared" si="13"/>
        <v>8</v>
      </c>
      <c r="B29" s="87"/>
      <c r="C29" s="371" t="str">
        <f t="shared" si="5"/>
        <v/>
      </c>
      <c r="D29" s="88"/>
      <c r="E29" s="89"/>
      <c r="F29" s="66" t="str">
        <f t="shared" si="1"/>
        <v/>
      </c>
      <c r="G29" s="67" t="str">
        <f t="shared" si="2"/>
        <v/>
      </c>
      <c r="H29" s="90"/>
      <c r="I29" s="91"/>
      <c r="J29" s="92"/>
      <c r="K29" s="381" t="str" cm="1">
        <f t="array" ref="K29">_xlfn.IFS(J29="","",J29="PD",362000,J29="RPD",362000,J29="CPD",446000)</f>
        <v/>
      </c>
      <c r="L29" s="94"/>
      <c r="M29" s="373" t="str">
        <f t="shared" si="6"/>
        <v/>
      </c>
      <c r="N29" s="382"/>
      <c r="O29" s="382"/>
      <c r="P29" s="96"/>
      <c r="Q29" s="97"/>
      <c r="R29" s="383" t="str">
        <f t="shared" si="14"/>
        <v/>
      </c>
      <c r="S29" s="383"/>
      <c r="T29" s="384"/>
      <c r="U29" s="385" t="str" cm="1">
        <f t="array" ref="U29">IF(J29&lt;&gt;"",_xlfn.IFS(J29="PD",K29*36,J29="RPD",K29*36,J29="CPD",362000*6+446000*54),"")</f>
        <v/>
      </c>
      <c r="V29" s="102" t="str">
        <f t="shared" si="3"/>
        <v/>
      </c>
      <c r="W29" s="102"/>
      <c r="X29" s="102"/>
      <c r="Y29" s="80"/>
      <c r="Z29" s="386" t="str">
        <f t="shared" si="16"/>
        <v/>
      </c>
      <c r="AA29" s="288"/>
      <c r="AB29" s="289"/>
      <c r="AC29" s="290"/>
      <c r="AD29" s="381" t="str">
        <f t="shared" si="15"/>
        <v/>
      </c>
      <c r="AE29" s="289"/>
      <c r="AF29" s="290"/>
      <c r="AG29" s="290"/>
      <c r="AH29" s="387" t="str">
        <f t="shared" si="8"/>
        <v/>
      </c>
      <c r="AI29" s="288"/>
      <c r="AJ29" s="289"/>
      <c r="AK29" s="290"/>
      <c r="AL29" s="381" t="str">
        <f t="shared" si="9"/>
        <v/>
      </c>
      <c r="AM29" s="289"/>
      <c r="AN29" s="290"/>
      <c r="AO29" s="290"/>
      <c r="AP29" s="381" t="str">
        <f t="shared" si="10"/>
        <v/>
      </c>
      <c r="AQ29" s="388" t="str">
        <f t="shared" si="4"/>
        <v/>
      </c>
      <c r="AR29" s="284" t="str">
        <f t="shared" si="11"/>
        <v/>
      </c>
      <c r="AS29" s="381" t="str">
        <f t="shared" si="12"/>
        <v/>
      </c>
      <c r="AT29" s="105"/>
      <c r="AU29" s="104"/>
      <c r="AV29" s="106"/>
      <c r="AW29" s="107"/>
      <c r="AX29" s="108"/>
      <c r="AY29" s="97"/>
      <c r="AZ29" s="174"/>
      <c r="BA29" s="659"/>
    </row>
    <row r="30" spans="1:53" ht="27.75" customHeight="1" x14ac:dyDescent="0.15">
      <c r="A30" s="370">
        <f t="shared" si="13"/>
        <v>9</v>
      </c>
      <c r="B30" s="87"/>
      <c r="C30" s="371" t="str">
        <f t="shared" si="5"/>
        <v/>
      </c>
      <c r="D30" s="88"/>
      <c r="E30" s="89"/>
      <c r="F30" s="66" t="str">
        <f t="shared" si="1"/>
        <v/>
      </c>
      <c r="G30" s="67" t="str">
        <f t="shared" si="2"/>
        <v/>
      </c>
      <c r="H30" s="90"/>
      <c r="I30" s="91"/>
      <c r="J30" s="92"/>
      <c r="K30" s="381" t="str" cm="1">
        <f t="array" ref="K30">_xlfn.IFS(J30="","",J30="PD",362000,J30="RPD",362000,J30="CPD",446000)</f>
        <v/>
      </c>
      <c r="L30" s="94"/>
      <c r="M30" s="373" t="str">
        <f t="shared" si="6"/>
        <v/>
      </c>
      <c r="N30" s="382"/>
      <c r="O30" s="382"/>
      <c r="P30" s="96"/>
      <c r="Q30" s="97"/>
      <c r="R30" s="383" t="str">
        <f t="shared" si="14"/>
        <v/>
      </c>
      <c r="S30" s="383"/>
      <c r="T30" s="384"/>
      <c r="U30" s="385" t="str" cm="1">
        <f t="array" ref="U30">IF(J30&lt;&gt;"",_xlfn.IFS(J30="PD",K30*36,J30="RPD",K30*36,J30="CPD",362000*6+446000*54),"")</f>
        <v/>
      </c>
      <c r="V30" s="102" t="str">
        <f t="shared" si="3"/>
        <v/>
      </c>
      <c r="W30" s="102"/>
      <c r="X30" s="102"/>
      <c r="Y30" s="80"/>
      <c r="Z30" s="386" t="str">
        <f t="shared" si="16"/>
        <v/>
      </c>
      <c r="AA30" s="288"/>
      <c r="AB30" s="289"/>
      <c r="AC30" s="290"/>
      <c r="AD30" s="381" t="str">
        <f t="shared" si="15"/>
        <v/>
      </c>
      <c r="AE30" s="289"/>
      <c r="AF30" s="290"/>
      <c r="AG30" s="290"/>
      <c r="AH30" s="387" t="str">
        <f t="shared" si="8"/>
        <v/>
      </c>
      <c r="AI30" s="288"/>
      <c r="AJ30" s="289"/>
      <c r="AK30" s="290"/>
      <c r="AL30" s="381" t="str">
        <f t="shared" si="9"/>
        <v/>
      </c>
      <c r="AM30" s="289"/>
      <c r="AN30" s="290"/>
      <c r="AO30" s="290"/>
      <c r="AP30" s="381" t="str">
        <f t="shared" si="10"/>
        <v/>
      </c>
      <c r="AQ30" s="388" t="str">
        <f t="shared" si="4"/>
        <v/>
      </c>
      <c r="AR30" s="284" t="str">
        <f t="shared" si="11"/>
        <v/>
      </c>
      <c r="AS30" s="381" t="str">
        <f t="shared" si="12"/>
        <v/>
      </c>
      <c r="AT30" s="105"/>
      <c r="AU30" s="104"/>
      <c r="AV30" s="106"/>
      <c r="AW30" s="107"/>
      <c r="AX30" s="108"/>
      <c r="AY30" s="97"/>
      <c r="AZ30" s="174"/>
      <c r="BA30" s="659"/>
    </row>
    <row r="31" spans="1:53" ht="27.75" customHeight="1" x14ac:dyDescent="0.15">
      <c r="A31" s="370">
        <f t="shared" si="13"/>
        <v>10</v>
      </c>
      <c r="B31" s="87"/>
      <c r="C31" s="371" t="str">
        <f t="shared" si="5"/>
        <v/>
      </c>
      <c r="D31" s="88"/>
      <c r="E31" s="89"/>
      <c r="F31" s="66" t="str">
        <f t="shared" si="1"/>
        <v/>
      </c>
      <c r="G31" s="67" t="str">
        <f t="shared" si="2"/>
        <v/>
      </c>
      <c r="H31" s="90"/>
      <c r="I31" s="91"/>
      <c r="J31" s="92"/>
      <c r="K31" s="381" t="str" cm="1">
        <f t="array" ref="K31">_xlfn.IFS(J31="","",J31="PD",362000,J31="RPD",362000,J31="CPD",446000)</f>
        <v/>
      </c>
      <c r="L31" s="94"/>
      <c r="M31" s="373" t="str">
        <f t="shared" si="6"/>
        <v/>
      </c>
      <c r="N31" s="382"/>
      <c r="O31" s="382"/>
      <c r="P31" s="96"/>
      <c r="Q31" s="97"/>
      <c r="R31" s="383" t="str">
        <f t="shared" si="14"/>
        <v/>
      </c>
      <c r="S31" s="383"/>
      <c r="T31" s="384"/>
      <c r="U31" s="385" t="str" cm="1">
        <f t="array" ref="U31">IF(J31&lt;&gt;"",_xlfn.IFS(J31="PD",K31*36,J31="RPD",K31*36,J31="CPD",362000*6+446000*54),"")</f>
        <v/>
      </c>
      <c r="V31" s="102" t="str">
        <f t="shared" si="3"/>
        <v/>
      </c>
      <c r="W31" s="102"/>
      <c r="X31" s="102"/>
      <c r="Y31" s="80"/>
      <c r="Z31" s="386" t="str">
        <f t="shared" si="16"/>
        <v/>
      </c>
      <c r="AA31" s="109"/>
      <c r="AB31" s="110"/>
      <c r="AC31" s="111"/>
      <c r="AD31" s="106" t="str">
        <f t="shared" si="15"/>
        <v/>
      </c>
      <c r="AE31" s="110"/>
      <c r="AF31" s="111"/>
      <c r="AG31" s="111"/>
      <c r="AH31" s="389" t="str">
        <f t="shared" si="8"/>
        <v/>
      </c>
      <c r="AI31" s="109"/>
      <c r="AJ31" s="110"/>
      <c r="AK31" s="111"/>
      <c r="AL31" s="106" t="str">
        <f t="shared" si="9"/>
        <v/>
      </c>
      <c r="AM31" s="110"/>
      <c r="AN31" s="111"/>
      <c r="AO31" s="111"/>
      <c r="AP31" s="106" t="str">
        <f t="shared" si="10"/>
        <v/>
      </c>
      <c r="AQ31" s="105" t="str">
        <f t="shared" si="4"/>
        <v/>
      </c>
      <c r="AR31" s="104" t="str">
        <f t="shared" si="11"/>
        <v/>
      </c>
      <c r="AS31" s="106" t="str">
        <f t="shared" si="12"/>
        <v/>
      </c>
      <c r="AT31" s="105"/>
      <c r="AU31" s="104"/>
      <c r="AV31" s="106"/>
      <c r="AW31" s="107"/>
      <c r="AX31" s="108"/>
      <c r="AY31" s="97"/>
      <c r="AZ31" s="174"/>
      <c r="BA31" s="659"/>
    </row>
    <row r="32" spans="1:53" ht="27.75" customHeight="1" x14ac:dyDescent="0.15">
      <c r="A32" s="370">
        <f t="shared" si="13"/>
        <v>11</v>
      </c>
      <c r="B32" s="87"/>
      <c r="C32" s="371" t="str">
        <f t="shared" si="5"/>
        <v/>
      </c>
      <c r="D32" s="88"/>
      <c r="E32" s="89"/>
      <c r="F32" s="66" t="str">
        <f t="shared" si="1"/>
        <v/>
      </c>
      <c r="G32" s="67" t="str">
        <f t="shared" si="2"/>
        <v/>
      </c>
      <c r="H32" s="90"/>
      <c r="I32" s="91"/>
      <c r="J32" s="92"/>
      <c r="K32" s="381" t="str" cm="1">
        <f t="array" ref="K32">_xlfn.IFS(J32="","",J32="PD",362000,J32="RPD",362000,J32="CPD",446000)</f>
        <v/>
      </c>
      <c r="L32" s="94"/>
      <c r="M32" s="373" t="str">
        <f t="shared" si="6"/>
        <v/>
      </c>
      <c r="N32" s="382"/>
      <c r="O32" s="382"/>
      <c r="P32" s="96"/>
      <c r="Q32" s="97"/>
      <c r="R32" s="383" t="str">
        <f t="shared" si="14"/>
        <v/>
      </c>
      <c r="S32" s="383"/>
      <c r="T32" s="384"/>
      <c r="U32" s="385" t="str" cm="1">
        <f t="array" ref="U32">IF(J32&lt;&gt;"",_xlfn.IFS(J32="PD",K32*36,J32="RPD",K32*36,J32="CPD",362000*6+446000*54),"")</f>
        <v/>
      </c>
      <c r="V32" s="102" t="str">
        <f t="shared" si="3"/>
        <v/>
      </c>
      <c r="W32" s="102"/>
      <c r="X32" s="102"/>
      <c r="Y32" s="80"/>
      <c r="Z32" s="386" t="str">
        <f t="shared" si="16"/>
        <v/>
      </c>
      <c r="AA32" s="109"/>
      <c r="AB32" s="110"/>
      <c r="AC32" s="111"/>
      <c r="AD32" s="106" t="str">
        <f t="shared" si="15"/>
        <v/>
      </c>
      <c r="AE32" s="110"/>
      <c r="AF32" s="111"/>
      <c r="AG32" s="111"/>
      <c r="AH32" s="389" t="str">
        <f t="shared" si="8"/>
        <v/>
      </c>
      <c r="AI32" s="109"/>
      <c r="AJ32" s="110"/>
      <c r="AK32" s="111"/>
      <c r="AL32" s="106" t="str">
        <f t="shared" si="9"/>
        <v/>
      </c>
      <c r="AM32" s="110"/>
      <c r="AN32" s="111"/>
      <c r="AO32" s="111"/>
      <c r="AP32" s="106" t="str">
        <f t="shared" si="10"/>
        <v/>
      </c>
      <c r="AQ32" s="105" t="str">
        <f t="shared" si="4"/>
        <v/>
      </c>
      <c r="AR32" s="104" t="str">
        <f t="shared" si="11"/>
        <v/>
      </c>
      <c r="AS32" s="106" t="str">
        <f t="shared" si="12"/>
        <v/>
      </c>
      <c r="AT32" s="105"/>
      <c r="AU32" s="104"/>
      <c r="AV32" s="106"/>
      <c r="AW32" s="107"/>
      <c r="AX32" s="108"/>
      <c r="AY32" s="97"/>
      <c r="AZ32" s="174"/>
      <c r="BA32" s="659"/>
    </row>
    <row r="33" spans="1:59" ht="27.75" customHeight="1" x14ac:dyDescent="0.15">
      <c r="A33" s="370">
        <f t="shared" si="13"/>
        <v>12</v>
      </c>
      <c r="B33" s="87"/>
      <c r="C33" s="371" t="str">
        <f t="shared" si="5"/>
        <v/>
      </c>
      <c r="D33" s="88"/>
      <c r="E33" s="89"/>
      <c r="F33" s="66" t="str">
        <f t="shared" si="1"/>
        <v/>
      </c>
      <c r="G33" s="67" t="str">
        <f t="shared" si="2"/>
        <v/>
      </c>
      <c r="H33" s="90"/>
      <c r="I33" s="91"/>
      <c r="J33" s="92"/>
      <c r="K33" s="381" t="str" cm="1">
        <f t="array" ref="K33">_xlfn.IFS(J33="","",J33="PD",362000,J33="RPD",362000,J33="CPD",446000)</f>
        <v/>
      </c>
      <c r="L33" s="94"/>
      <c r="M33" s="373" t="str">
        <f t="shared" si="6"/>
        <v/>
      </c>
      <c r="N33" s="382"/>
      <c r="O33" s="382"/>
      <c r="P33" s="96"/>
      <c r="Q33" s="97"/>
      <c r="R33" s="383" t="str">
        <f t="shared" si="14"/>
        <v/>
      </c>
      <c r="S33" s="383"/>
      <c r="T33" s="384"/>
      <c r="U33" s="385" t="str" cm="1">
        <f t="array" ref="U33">IF(J33&lt;&gt;"",_xlfn.IFS(J33="PD",K33*36,J33="RPD",K33*36,J33="CPD",362000*6+446000*54),"")</f>
        <v/>
      </c>
      <c r="V33" s="102" t="str">
        <f t="shared" si="3"/>
        <v/>
      </c>
      <c r="W33" s="102"/>
      <c r="X33" s="102"/>
      <c r="Y33" s="80"/>
      <c r="Z33" s="386" t="str">
        <f t="shared" si="16"/>
        <v/>
      </c>
      <c r="AA33" s="109"/>
      <c r="AB33" s="110"/>
      <c r="AC33" s="111"/>
      <c r="AD33" s="106" t="str">
        <f t="shared" si="15"/>
        <v/>
      </c>
      <c r="AE33" s="110"/>
      <c r="AF33" s="111"/>
      <c r="AG33" s="111"/>
      <c r="AH33" s="389" t="str">
        <f t="shared" si="8"/>
        <v/>
      </c>
      <c r="AI33" s="109"/>
      <c r="AJ33" s="110"/>
      <c r="AK33" s="111"/>
      <c r="AL33" s="106" t="str">
        <f t="shared" si="9"/>
        <v/>
      </c>
      <c r="AM33" s="110"/>
      <c r="AN33" s="111"/>
      <c r="AO33" s="111"/>
      <c r="AP33" s="106" t="str">
        <f t="shared" si="10"/>
        <v/>
      </c>
      <c r="AQ33" s="105" t="str">
        <f t="shared" si="4"/>
        <v/>
      </c>
      <c r="AR33" s="104" t="str">
        <f t="shared" si="11"/>
        <v/>
      </c>
      <c r="AS33" s="106" t="str">
        <f t="shared" si="12"/>
        <v/>
      </c>
      <c r="AT33" s="105"/>
      <c r="AU33" s="104"/>
      <c r="AV33" s="106"/>
      <c r="AW33" s="107"/>
      <c r="AX33" s="108"/>
      <c r="AY33" s="97"/>
      <c r="AZ33" s="174"/>
      <c r="BA33" s="659"/>
    </row>
    <row r="34" spans="1:59" ht="27.75" customHeight="1" x14ac:dyDescent="0.15">
      <c r="A34" s="370">
        <f t="shared" si="13"/>
        <v>13</v>
      </c>
      <c r="B34" s="87"/>
      <c r="C34" s="371" t="str">
        <f t="shared" si="5"/>
        <v/>
      </c>
      <c r="D34" s="88"/>
      <c r="E34" s="89"/>
      <c r="F34" s="66" t="str">
        <f t="shared" si="1"/>
        <v/>
      </c>
      <c r="G34" s="67" t="str">
        <f t="shared" si="2"/>
        <v/>
      </c>
      <c r="H34" s="90"/>
      <c r="I34" s="91"/>
      <c r="J34" s="92"/>
      <c r="K34" s="381" t="str" cm="1">
        <f t="array" ref="K34">_xlfn.IFS(J34="","",J34="PD",362000,J34="RPD",362000,J34="CPD",446000)</f>
        <v/>
      </c>
      <c r="L34" s="94"/>
      <c r="M34" s="373" t="str">
        <f t="shared" si="6"/>
        <v/>
      </c>
      <c r="N34" s="382"/>
      <c r="O34" s="382"/>
      <c r="P34" s="96"/>
      <c r="Q34" s="97"/>
      <c r="R34" s="383" t="str">
        <f t="shared" si="14"/>
        <v/>
      </c>
      <c r="S34" s="383"/>
      <c r="T34" s="384"/>
      <c r="U34" s="385" t="str" cm="1">
        <f t="array" ref="U34">IF(J34&lt;&gt;"",_xlfn.IFS(J34="PD",K34*36,J34="RPD",K34*36,J34="CPD",362000*6+446000*54),"")</f>
        <v/>
      </c>
      <c r="V34" s="102" t="str">
        <f t="shared" si="3"/>
        <v/>
      </c>
      <c r="W34" s="102"/>
      <c r="X34" s="102"/>
      <c r="Y34" s="80"/>
      <c r="Z34" s="386" t="str">
        <f t="shared" si="16"/>
        <v/>
      </c>
      <c r="AA34" s="109"/>
      <c r="AB34" s="110"/>
      <c r="AC34" s="111"/>
      <c r="AD34" s="106" t="str">
        <f t="shared" si="15"/>
        <v/>
      </c>
      <c r="AE34" s="110"/>
      <c r="AF34" s="111"/>
      <c r="AG34" s="111"/>
      <c r="AH34" s="389" t="str">
        <f t="shared" si="8"/>
        <v/>
      </c>
      <c r="AI34" s="109"/>
      <c r="AJ34" s="110"/>
      <c r="AK34" s="111"/>
      <c r="AL34" s="106" t="str">
        <f t="shared" si="9"/>
        <v/>
      </c>
      <c r="AM34" s="110"/>
      <c r="AN34" s="111"/>
      <c r="AO34" s="111"/>
      <c r="AP34" s="106" t="str">
        <f t="shared" si="10"/>
        <v/>
      </c>
      <c r="AQ34" s="105" t="str">
        <f t="shared" si="4"/>
        <v/>
      </c>
      <c r="AR34" s="104" t="str">
        <f t="shared" si="11"/>
        <v/>
      </c>
      <c r="AS34" s="106" t="str">
        <f t="shared" si="12"/>
        <v/>
      </c>
      <c r="AT34" s="105"/>
      <c r="AU34" s="104"/>
      <c r="AV34" s="106"/>
      <c r="AW34" s="107"/>
      <c r="AX34" s="108"/>
      <c r="AY34" s="97"/>
      <c r="AZ34" s="174"/>
      <c r="BA34" s="659"/>
    </row>
    <row r="35" spans="1:59" ht="27.75" customHeight="1" x14ac:dyDescent="0.15">
      <c r="A35" s="370">
        <f t="shared" si="13"/>
        <v>14</v>
      </c>
      <c r="B35" s="87"/>
      <c r="C35" s="371" t="str">
        <f t="shared" si="5"/>
        <v/>
      </c>
      <c r="D35" s="88"/>
      <c r="E35" s="89"/>
      <c r="F35" s="66" t="str">
        <f t="shared" si="1"/>
        <v/>
      </c>
      <c r="G35" s="67" t="str">
        <f t="shared" si="2"/>
        <v/>
      </c>
      <c r="H35" s="90"/>
      <c r="I35" s="91"/>
      <c r="J35" s="92"/>
      <c r="K35" s="381" t="str" cm="1">
        <f t="array" ref="K35">_xlfn.IFS(J35="","",J35="PD",362000,J35="RPD",362000,J35="CPD",446000)</f>
        <v/>
      </c>
      <c r="L35" s="94"/>
      <c r="M35" s="373" t="str">
        <f t="shared" si="6"/>
        <v/>
      </c>
      <c r="N35" s="382"/>
      <c r="O35" s="382"/>
      <c r="P35" s="96"/>
      <c r="Q35" s="97"/>
      <c r="R35" s="383" t="str">
        <f t="shared" si="14"/>
        <v/>
      </c>
      <c r="S35" s="383"/>
      <c r="T35" s="384"/>
      <c r="U35" s="385" t="str" cm="1">
        <f t="array" ref="U35">IF(J35&lt;&gt;"",_xlfn.IFS(J35="PD",K35*36,J35="RPD",K35*36,J35="CPD",362000*6+446000*54),"")</f>
        <v/>
      </c>
      <c r="V35" s="102" t="str">
        <f t="shared" si="3"/>
        <v/>
      </c>
      <c r="W35" s="102"/>
      <c r="X35" s="102"/>
      <c r="Y35" s="80"/>
      <c r="Z35" s="386" t="str">
        <f t="shared" si="16"/>
        <v/>
      </c>
      <c r="AA35" s="109"/>
      <c r="AB35" s="110"/>
      <c r="AC35" s="111"/>
      <c r="AD35" s="106" t="str">
        <f t="shared" si="15"/>
        <v/>
      </c>
      <c r="AE35" s="110"/>
      <c r="AF35" s="111"/>
      <c r="AG35" s="111"/>
      <c r="AH35" s="389" t="str">
        <f t="shared" si="8"/>
        <v/>
      </c>
      <c r="AI35" s="109"/>
      <c r="AJ35" s="110"/>
      <c r="AK35" s="111"/>
      <c r="AL35" s="106" t="str">
        <f t="shared" si="9"/>
        <v/>
      </c>
      <c r="AM35" s="110"/>
      <c r="AN35" s="111"/>
      <c r="AO35" s="111"/>
      <c r="AP35" s="106" t="str">
        <f t="shared" si="10"/>
        <v/>
      </c>
      <c r="AQ35" s="105" t="str">
        <f t="shared" si="4"/>
        <v/>
      </c>
      <c r="AR35" s="104" t="str">
        <f t="shared" si="11"/>
        <v/>
      </c>
      <c r="AS35" s="106" t="str">
        <f t="shared" si="12"/>
        <v/>
      </c>
      <c r="AT35" s="105"/>
      <c r="AU35" s="104"/>
      <c r="AV35" s="106"/>
      <c r="AW35" s="107"/>
      <c r="AX35" s="108"/>
      <c r="AY35" s="97"/>
      <c r="AZ35" s="174"/>
      <c r="BA35" s="659"/>
    </row>
    <row r="36" spans="1:59" ht="27.75" customHeight="1" x14ac:dyDescent="0.15">
      <c r="A36" s="370">
        <f t="shared" si="13"/>
        <v>15</v>
      </c>
      <c r="B36" s="87"/>
      <c r="C36" s="371" t="str">
        <f t="shared" si="5"/>
        <v/>
      </c>
      <c r="D36" s="88"/>
      <c r="E36" s="89"/>
      <c r="F36" s="66" t="str">
        <f t="shared" si="1"/>
        <v/>
      </c>
      <c r="G36" s="67" t="str">
        <f t="shared" si="2"/>
        <v/>
      </c>
      <c r="H36" s="90"/>
      <c r="I36" s="91"/>
      <c r="J36" s="92"/>
      <c r="K36" s="381" t="str" cm="1">
        <f t="array" ref="K36">_xlfn.IFS(J36="","",J36="PD",362000,J36="RPD",362000,J36="CPD",446000)</f>
        <v/>
      </c>
      <c r="L36" s="94"/>
      <c r="M36" s="373" t="str">
        <f t="shared" si="6"/>
        <v/>
      </c>
      <c r="N36" s="382"/>
      <c r="O36" s="382"/>
      <c r="P36" s="96"/>
      <c r="Q36" s="97"/>
      <c r="R36" s="383" t="str">
        <f t="shared" si="14"/>
        <v/>
      </c>
      <c r="S36" s="383"/>
      <c r="T36" s="384"/>
      <c r="U36" s="385" t="str" cm="1">
        <f t="array" ref="U36">IF(J36&lt;&gt;"",_xlfn.IFS(J36="PD",K36*36,J36="RPD",K36*36,J36="CPD",362000*6+446000*54),"")</f>
        <v/>
      </c>
      <c r="V36" s="102" t="str">
        <f t="shared" si="3"/>
        <v/>
      </c>
      <c r="W36" s="102"/>
      <c r="X36" s="102"/>
      <c r="Y36" s="80"/>
      <c r="Z36" s="386" t="str">
        <f t="shared" si="16"/>
        <v/>
      </c>
      <c r="AA36" s="109"/>
      <c r="AB36" s="110"/>
      <c r="AC36" s="111"/>
      <c r="AD36" s="106" t="str">
        <f t="shared" si="15"/>
        <v/>
      </c>
      <c r="AE36" s="110"/>
      <c r="AF36" s="111"/>
      <c r="AG36" s="111"/>
      <c r="AH36" s="389" t="str">
        <f t="shared" si="8"/>
        <v/>
      </c>
      <c r="AI36" s="109"/>
      <c r="AJ36" s="110"/>
      <c r="AK36" s="111"/>
      <c r="AL36" s="106" t="str">
        <f t="shared" si="9"/>
        <v/>
      </c>
      <c r="AM36" s="110"/>
      <c r="AN36" s="111"/>
      <c r="AO36" s="111"/>
      <c r="AP36" s="106" t="str">
        <f t="shared" si="10"/>
        <v/>
      </c>
      <c r="AQ36" s="105" t="str">
        <f t="shared" si="4"/>
        <v/>
      </c>
      <c r="AR36" s="104" t="str">
        <f t="shared" si="11"/>
        <v/>
      </c>
      <c r="AS36" s="106" t="str">
        <f t="shared" si="12"/>
        <v/>
      </c>
      <c r="AT36" s="105"/>
      <c r="AU36" s="104"/>
      <c r="AV36" s="106"/>
      <c r="AW36" s="107"/>
      <c r="AX36" s="108"/>
      <c r="AY36" s="97"/>
      <c r="AZ36" s="174"/>
      <c r="BA36" s="659"/>
    </row>
    <row r="37" spans="1:59" ht="27.75" customHeight="1" x14ac:dyDescent="0.15">
      <c r="A37" s="370">
        <f t="shared" si="13"/>
        <v>16</v>
      </c>
      <c r="B37" s="87"/>
      <c r="C37" s="371" t="str">
        <f t="shared" si="5"/>
        <v/>
      </c>
      <c r="D37" s="88"/>
      <c r="E37" s="89"/>
      <c r="F37" s="66" t="str">
        <f t="shared" si="1"/>
        <v/>
      </c>
      <c r="G37" s="67" t="str">
        <f t="shared" si="2"/>
        <v/>
      </c>
      <c r="H37" s="90"/>
      <c r="I37" s="91"/>
      <c r="J37" s="92"/>
      <c r="K37" s="381" t="str" cm="1">
        <f t="array" ref="K37">_xlfn.IFS(J37="","",J37="PD",362000,J37="RPD",362000,J37="CPD",446000)</f>
        <v/>
      </c>
      <c r="L37" s="94"/>
      <c r="M37" s="373" t="str">
        <f t="shared" si="6"/>
        <v/>
      </c>
      <c r="N37" s="382"/>
      <c r="O37" s="382"/>
      <c r="P37" s="96"/>
      <c r="Q37" s="97"/>
      <c r="R37" s="383" t="str">
        <f t="shared" si="14"/>
        <v/>
      </c>
      <c r="S37" s="383"/>
      <c r="T37" s="384"/>
      <c r="U37" s="385" t="str" cm="1">
        <f t="array" ref="U37">IF(J37&lt;&gt;"",_xlfn.IFS(J37="PD",K37*36,J37="RPD",K37*36,J37="CPD",362000*6+446000*54),"")</f>
        <v/>
      </c>
      <c r="V37" s="102" t="str">
        <f t="shared" si="3"/>
        <v/>
      </c>
      <c r="W37" s="102"/>
      <c r="X37" s="102"/>
      <c r="Y37" s="80"/>
      <c r="Z37" s="386" t="str">
        <f t="shared" si="16"/>
        <v/>
      </c>
      <c r="AA37" s="109"/>
      <c r="AB37" s="110"/>
      <c r="AC37" s="111"/>
      <c r="AD37" s="106" t="str">
        <f t="shared" si="15"/>
        <v/>
      </c>
      <c r="AE37" s="110"/>
      <c r="AF37" s="111"/>
      <c r="AG37" s="111"/>
      <c r="AH37" s="389" t="str">
        <f t="shared" si="8"/>
        <v/>
      </c>
      <c r="AI37" s="109"/>
      <c r="AJ37" s="110"/>
      <c r="AK37" s="111"/>
      <c r="AL37" s="106" t="str">
        <f t="shared" si="9"/>
        <v/>
      </c>
      <c r="AM37" s="110"/>
      <c r="AN37" s="111"/>
      <c r="AO37" s="111"/>
      <c r="AP37" s="106" t="str">
        <f t="shared" si="10"/>
        <v/>
      </c>
      <c r="AQ37" s="105" t="str">
        <f t="shared" si="4"/>
        <v/>
      </c>
      <c r="AR37" s="104" t="str">
        <f t="shared" si="11"/>
        <v/>
      </c>
      <c r="AS37" s="106" t="str">
        <f t="shared" si="12"/>
        <v/>
      </c>
      <c r="AT37" s="105"/>
      <c r="AU37" s="104"/>
      <c r="AV37" s="106"/>
      <c r="AW37" s="107"/>
      <c r="AX37" s="108"/>
      <c r="AY37" s="97"/>
      <c r="AZ37" s="174"/>
      <c r="BA37" s="659"/>
    </row>
    <row r="38" spans="1:59" ht="27.75" customHeight="1" x14ac:dyDescent="0.15">
      <c r="A38" s="370">
        <f t="shared" si="13"/>
        <v>17</v>
      </c>
      <c r="B38" s="87"/>
      <c r="C38" s="371" t="str">
        <f t="shared" si="5"/>
        <v/>
      </c>
      <c r="D38" s="88"/>
      <c r="E38" s="89"/>
      <c r="F38" s="66" t="str">
        <f t="shared" si="1"/>
        <v/>
      </c>
      <c r="G38" s="67" t="str">
        <f t="shared" si="2"/>
        <v/>
      </c>
      <c r="H38" s="90"/>
      <c r="I38" s="91"/>
      <c r="J38" s="92"/>
      <c r="K38" s="381" t="str" cm="1">
        <f t="array" ref="K38">_xlfn.IFS(J38="","",J38="PD",362000,J38="RPD",362000,J38="CPD",446000)</f>
        <v/>
      </c>
      <c r="L38" s="94"/>
      <c r="M38" s="373" t="str">
        <f t="shared" si="6"/>
        <v/>
      </c>
      <c r="N38" s="382"/>
      <c r="O38" s="382"/>
      <c r="P38" s="96"/>
      <c r="Q38" s="97"/>
      <c r="R38" s="383" t="str">
        <f t="shared" si="14"/>
        <v/>
      </c>
      <c r="S38" s="383"/>
      <c r="T38" s="384"/>
      <c r="U38" s="385" t="str" cm="1">
        <f t="array" ref="U38">IF(J38&lt;&gt;"",_xlfn.IFS(J38="PD",K38*36,J38="RPD",K38*36,J38="CPD",362000*6+446000*54),"")</f>
        <v/>
      </c>
      <c r="V38" s="102" t="str">
        <f t="shared" si="3"/>
        <v/>
      </c>
      <c r="W38" s="102"/>
      <c r="X38" s="102"/>
      <c r="Y38" s="80"/>
      <c r="Z38" s="386" t="str">
        <f t="shared" si="16"/>
        <v/>
      </c>
      <c r="AA38" s="109"/>
      <c r="AB38" s="110"/>
      <c r="AC38" s="111"/>
      <c r="AD38" s="106" t="str">
        <f t="shared" si="15"/>
        <v/>
      </c>
      <c r="AE38" s="110"/>
      <c r="AF38" s="111"/>
      <c r="AG38" s="111"/>
      <c r="AH38" s="389" t="str">
        <f t="shared" si="8"/>
        <v/>
      </c>
      <c r="AI38" s="109"/>
      <c r="AJ38" s="110"/>
      <c r="AK38" s="111"/>
      <c r="AL38" s="106" t="str">
        <f t="shared" si="9"/>
        <v/>
      </c>
      <c r="AM38" s="110"/>
      <c r="AN38" s="111"/>
      <c r="AO38" s="111"/>
      <c r="AP38" s="106" t="str">
        <f t="shared" si="10"/>
        <v/>
      </c>
      <c r="AQ38" s="105" t="str">
        <f t="shared" si="4"/>
        <v/>
      </c>
      <c r="AR38" s="104" t="str">
        <f t="shared" si="11"/>
        <v/>
      </c>
      <c r="AS38" s="106" t="str">
        <f t="shared" si="12"/>
        <v/>
      </c>
      <c r="AT38" s="105"/>
      <c r="AU38" s="104"/>
      <c r="AV38" s="106"/>
      <c r="AW38" s="107"/>
      <c r="AX38" s="108"/>
      <c r="AY38" s="97"/>
      <c r="AZ38" s="174"/>
      <c r="BA38" s="659"/>
    </row>
    <row r="39" spans="1:59" ht="27.75" customHeight="1" x14ac:dyDescent="0.15">
      <c r="A39" s="370">
        <f>A38+1</f>
        <v>18</v>
      </c>
      <c r="B39" s="87"/>
      <c r="C39" s="371" t="str">
        <f t="shared" si="5"/>
        <v/>
      </c>
      <c r="D39" s="88"/>
      <c r="E39" s="89"/>
      <c r="F39" s="66" t="str">
        <f t="shared" si="1"/>
        <v/>
      </c>
      <c r="G39" s="67" t="str">
        <f t="shared" si="2"/>
        <v/>
      </c>
      <c r="H39" s="90"/>
      <c r="I39" s="91"/>
      <c r="J39" s="92"/>
      <c r="K39" s="381" t="str" cm="1">
        <f t="array" ref="K39">_xlfn.IFS(J39="","",J39="PD",362000,J39="RPD",362000,J39="CPD",446000)</f>
        <v/>
      </c>
      <c r="L39" s="94"/>
      <c r="M39" s="373" t="str">
        <f t="shared" si="6"/>
        <v/>
      </c>
      <c r="N39" s="382"/>
      <c r="O39" s="382"/>
      <c r="P39" s="96"/>
      <c r="Q39" s="97"/>
      <c r="R39" s="383" t="str">
        <f t="shared" si="14"/>
        <v/>
      </c>
      <c r="S39" s="383"/>
      <c r="T39" s="384"/>
      <c r="U39" s="385" t="str" cm="1">
        <f t="array" ref="U39">IF(J39&lt;&gt;"",_xlfn.IFS(J39="PD",K39*36,J39="RPD",K39*36,J39="CPD",362000*6+446000*54),"")</f>
        <v/>
      </c>
      <c r="V39" s="102" t="str">
        <f t="shared" si="3"/>
        <v/>
      </c>
      <c r="W39" s="102"/>
      <c r="X39" s="102"/>
      <c r="Y39" s="80"/>
      <c r="Z39" s="386" t="str">
        <f t="shared" si="16"/>
        <v/>
      </c>
      <c r="AA39" s="109"/>
      <c r="AB39" s="110"/>
      <c r="AC39" s="111"/>
      <c r="AD39" s="106" t="str">
        <f t="shared" si="15"/>
        <v/>
      </c>
      <c r="AE39" s="110"/>
      <c r="AF39" s="111"/>
      <c r="AG39" s="111"/>
      <c r="AH39" s="389" t="str">
        <f t="shared" si="8"/>
        <v/>
      </c>
      <c r="AI39" s="109"/>
      <c r="AJ39" s="110"/>
      <c r="AK39" s="111"/>
      <c r="AL39" s="106" t="str">
        <f t="shared" si="9"/>
        <v/>
      </c>
      <c r="AM39" s="110"/>
      <c r="AN39" s="111"/>
      <c r="AO39" s="111"/>
      <c r="AP39" s="106" t="str">
        <f t="shared" si="10"/>
        <v/>
      </c>
      <c r="AQ39" s="105" t="str">
        <f t="shared" si="4"/>
        <v/>
      </c>
      <c r="AR39" s="104" t="str">
        <f t="shared" si="11"/>
        <v/>
      </c>
      <c r="AS39" s="106" t="str">
        <f t="shared" si="12"/>
        <v/>
      </c>
      <c r="AT39" s="105"/>
      <c r="AU39" s="104"/>
      <c r="AV39" s="106"/>
      <c r="AW39" s="107"/>
      <c r="AX39" s="108"/>
      <c r="AY39" s="97"/>
      <c r="AZ39" s="174"/>
      <c r="BA39" s="659"/>
    </row>
    <row r="40" spans="1:59" ht="27.75" customHeight="1" x14ac:dyDescent="0.15">
      <c r="A40" s="370">
        <f t="shared" si="13"/>
        <v>19</v>
      </c>
      <c r="B40" s="87"/>
      <c r="C40" s="371" t="str">
        <f t="shared" si="5"/>
        <v/>
      </c>
      <c r="D40" s="88"/>
      <c r="E40" s="89"/>
      <c r="F40" s="66" t="str">
        <f t="shared" si="1"/>
        <v/>
      </c>
      <c r="G40" s="67" t="str">
        <f t="shared" si="2"/>
        <v/>
      </c>
      <c r="H40" s="90"/>
      <c r="I40" s="91"/>
      <c r="J40" s="92"/>
      <c r="K40" s="381" t="str" cm="1">
        <f t="array" ref="K40">_xlfn.IFS(J40="","",J40="PD",362000,J40="RPD",362000,J40="CPD",446000)</f>
        <v/>
      </c>
      <c r="L40" s="94"/>
      <c r="M40" s="373" t="str">
        <f t="shared" si="6"/>
        <v/>
      </c>
      <c r="N40" s="382"/>
      <c r="O40" s="382"/>
      <c r="P40" s="96"/>
      <c r="Q40" s="97"/>
      <c r="R40" s="383" t="str">
        <f t="shared" si="14"/>
        <v/>
      </c>
      <c r="S40" s="383"/>
      <c r="T40" s="384"/>
      <c r="U40" s="385" t="str" cm="1">
        <f t="array" ref="U40">IF(J40&lt;&gt;"",_xlfn.IFS(J40="PD",K40*36,J40="RPD",K40*36,J40="CPD",362000*6+446000*54),"")</f>
        <v/>
      </c>
      <c r="V40" s="102" t="str">
        <f t="shared" si="3"/>
        <v/>
      </c>
      <c r="W40" s="102"/>
      <c r="X40" s="102"/>
      <c r="Y40" s="80"/>
      <c r="Z40" s="386" t="str">
        <f t="shared" si="16"/>
        <v/>
      </c>
      <c r="AA40" s="109"/>
      <c r="AB40" s="110"/>
      <c r="AC40" s="111"/>
      <c r="AD40" s="106" t="str">
        <f t="shared" si="15"/>
        <v/>
      </c>
      <c r="AE40" s="110"/>
      <c r="AF40" s="111"/>
      <c r="AG40" s="111"/>
      <c r="AH40" s="389" t="str">
        <f t="shared" si="8"/>
        <v/>
      </c>
      <c r="AI40" s="109"/>
      <c r="AJ40" s="110"/>
      <c r="AK40" s="111"/>
      <c r="AL40" s="106" t="str">
        <f t="shared" si="9"/>
        <v/>
      </c>
      <c r="AM40" s="110"/>
      <c r="AN40" s="111"/>
      <c r="AO40" s="111"/>
      <c r="AP40" s="106" t="str">
        <f t="shared" si="10"/>
        <v/>
      </c>
      <c r="AQ40" s="105" t="str">
        <f t="shared" si="4"/>
        <v/>
      </c>
      <c r="AR40" s="104" t="str">
        <f t="shared" si="11"/>
        <v/>
      </c>
      <c r="AS40" s="106" t="str">
        <f t="shared" si="12"/>
        <v/>
      </c>
      <c r="AT40" s="105"/>
      <c r="AU40" s="104"/>
      <c r="AV40" s="106"/>
      <c r="AW40" s="107"/>
      <c r="AX40" s="108"/>
      <c r="AY40" s="97"/>
      <c r="AZ40" s="174"/>
      <c r="BA40" s="659"/>
    </row>
    <row r="41" spans="1:59" ht="27.75" customHeight="1" thickBot="1" x14ac:dyDescent="0.2">
      <c r="A41" s="370">
        <f t="shared" si="13"/>
        <v>20</v>
      </c>
      <c r="B41" s="112"/>
      <c r="C41" s="371" t="str">
        <f t="shared" si="5"/>
        <v/>
      </c>
      <c r="D41" s="113"/>
      <c r="E41" s="114"/>
      <c r="F41" s="66" t="str">
        <f t="shared" si="1"/>
        <v/>
      </c>
      <c r="G41" s="307" t="str">
        <f t="shared" si="2"/>
        <v/>
      </c>
      <c r="H41" s="307"/>
      <c r="I41" s="115"/>
      <c r="J41" s="116"/>
      <c r="K41" s="381" t="str" cm="1">
        <f t="array" ref="K41">_xlfn.IFS(J41="","",J41="PD",362000,J41="RPD",362000,J41="CPD",446000)</f>
        <v/>
      </c>
      <c r="L41" s="117"/>
      <c r="M41" s="373" t="str">
        <f t="shared" si="6"/>
        <v/>
      </c>
      <c r="N41" s="390"/>
      <c r="O41" s="390"/>
      <c r="P41" s="119"/>
      <c r="Q41" s="120"/>
      <c r="R41" s="391" t="str">
        <f t="shared" si="14"/>
        <v/>
      </c>
      <c r="S41" s="383"/>
      <c r="T41" s="384"/>
      <c r="U41" s="392" t="str" cm="1">
        <f t="array" ref="U41">IF(J41&lt;&gt;"",_xlfn.IFS(J41="PD",K41*36,J41="RPD",K41*36,J41="CPD",362000*6+446000*54),"")</f>
        <v/>
      </c>
      <c r="V41" s="124" t="str">
        <f t="shared" si="3"/>
        <v/>
      </c>
      <c r="W41" s="124"/>
      <c r="X41" s="124"/>
      <c r="Y41" s="124"/>
      <c r="Z41" s="393" t="str">
        <f t="shared" si="16"/>
        <v/>
      </c>
      <c r="AA41" s="126"/>
      <c r="AB41" s="127"/>
      <c r="AC41" s="128"/>
      <c r="AD41" s="316" t="str">
        <f t="shared" si="15"/>
        <v/>
      </c>
      <c r="AE41" s="311"/>
      <c r="AF41" s="312"/>
      <c r="AG41" s="312"/>
      <c r="AH41" s="394" t="str">
        <f t="shared" si="8"/>
        <v/>
      </c>
      <c r="AI41" s="313"/>
      <c r="AJ41" s="311"/>
      <c r="AK41" s="312"/>
      <c r="AL41" s="316" t="str">
        <f t="shared" si="9"/>
        <v/>
      </c>
      <c r="AM41" s="311"/>
      <c r="AN41" s="312"/>
      <c r="AO41" s="312"/>
      <c r="AP41" s="316" t="str">
        <f t="shared" si="10"/>
        <v/>
      </c>
      <c r="AQ41" s="314" t="str">
        <f t="shared" si="4"/>
        <v/>
      </c>
      <c r="AR41" s="315" t="str">
        <f t="shared" si="11"/>
        <v/>
      </c>
      <c r="AS41" s="316" t="str">
        <f t="shared" si="12"/>
        <v/>
      </c>
      <c r="AT41" s="314"/>
      <c r="AU41" s="315"/>
      <c r="AV41" s="316"/>
      <c r="AW41" s="130"/>
      <c r="AX41" s="317"/>
      <c r="AY41" s="120"/>
      <c r="AZ41" s="175"/>
      <c r="BA41" s="659"/>
    </row>
    <row r="42" spans="1:59" s="662" customFormat="1" ht="27.75" customHeight="1" thickTop="1" thickBot="1" x14ac:dyDescent="0.2">
      <c r="A42" s="369"/>
      <c r="B42" s="395"/>
      <c r="C42" s="396"/>
      <c r="D42" s="397"/>
      <c r="E42" s="397"/>
      <c r="F42" s="397"/>
      <c r="G42" s="397"/>
      <c r="H42" s="397"/>
      <c r="I42" s="397"/>
      <c r="J42" s="397"/>
      <c r="K42" s="396"/>
      <c r="L42" s="396"/>
      <c r="M42" s="396"/>
      <c r="N42" s="396"/>
      <c r="O42" s="396"/>
      <c r="P42" s="398"/>
      <c r="Q42" s="398"/>
      <c r="R42" s="399"/>
      <c r="S42" s="399"/>
      <c r="T42" s="400"/>
      <c r="U42" s="401">
        <f t="shared" ref="U42:AS42" si="17">SUM(U22:U41)</f>
        <v>0</v>
      </c>
      <c r="V42" s="401">
        <f t="shared" si="17"/>
        <v>0</v>
      </c>
      <c r="W42" s="401">
        <f t="shared" si="17"/>
        <v>0</v>
      </c>
      <c r="X42" s="401">
        <f t="shared" si="17"/>
        <v>0</v>
      </c>
      <c r="Y42" s="402">
        <f t="shared" si="17"/>
        <v>0</v>
      </c>
      <c r="Z42" s="403">
        <f t="shared" si="17"/>
        <v>0</v>
      </c>
      <c r="AA42" s="631">
        <f t="shared" si="17"/>
        <v>0</v>
      </c>
      <c r="AB42" s="632">
        <f t="shared" si="17"/>
        <v>0</v>
      </c>
      <c r="AC42" s="633">
        <f t="shared" si="17"/>
        <v>0</v>
      </c>
      <c r="AD42" s="634">
        <f t="shared" si="17"/>
        <v>0</v>
      </c>
      <c r="AE42" s="635">
        <f t="shared" si="17"/>
        <v>0</v>
      </c>
      <c r="AF42" s="636">
        <f t="shared" si="17"/>
        <v>0</v>
      </c>
      <c r="AG42" s="636">
        <f t="shared" si="17"/>
        <v>0</v>
      </c>
      <c r="AH42" s="637">
        <f t="shared" si="17"/>
        <v>0</v>
      </c>
      <c r="AI42" s="638">
        <f t="shared" si="17"/>
        <v>0</v>
      </c>
      <c r="AJ42" s="636">
        <f t="shared" si="17"/>
        <v>0</v>
      </c>
      <c r="AK42" s="636">
        <f t="shared" si="17"/>
        <v>0</v>
      </c>
      <c r="AL42" s="634">
        <f t="shared" si="17"/>
        <v>0</v>
      </c>
      <c r="AM42" s="635">
        <f t="shared" si="17"/>
        <v>0</v>
      </c>
      <c r="AN42" s="636">
        <f t="shared" si="17"/>
        <v>0</v>
      </c>
      <c r="AO42" s="636">
        <f t="shared" si="17"/>
        <v>0</v>
      </c>
      <c r="AP42" s="634">
        <f t="shared" si="17"/>
        <v>0</v>
      </c>
      <c r="AQ42" s="639">
        <f t="shared" si="17"/>
        <v>0</v>
      </c>
      <c r="AR42" s="636">
        <f t="shared" si="17"/>
        <v>0</v>
      </c>
      <c r="AS42" s="636">
        <f t="shared" si="17"/>
        <v>0</v>
      </c>
      <c r="AT42" s="404"/>
      <c r="AU42" s="405"/>
      <c r="AV42" s="406"/>
      <c r="AW42" s="407"/>
      <c r="AX42" s="408"/>
      <c r="AY42" s="398"/>
      <c r="AZ42" s="409"/>
      <c r="BA42" s="661"/>
    </row>
    <row r="43" spans="1:59" ht="27.75" customHeight="1" x14ac:dyDescent="0.15">
      <c r="B43" s="410"/>
      <c r="C43" s="411"/>
      <c r="D43" s="367"/>
      <c r="J43" s="412"/>
      <c r="K43" s="411"/>
      <c r="L43" s="411"/>
      <c r="M43" s="411"/>
      <c r="N43" s="411"/>
      <c r="O43" s="411"/>
      <c r="P43" s="413"/>
      <c r="Q43" s="413"/>
      <c r="R43" s="368"/>
      <c r="S43" s="368"/>
      <c r="T43" s="368"/>
      <c r="U43" s="414"/>
      <c r="V43" s="414"/>
      <c r="W43" s="414"/>
      <c r="X43" s="414"/>
      <c r="Y43" s="414"/>
      <c r="Z43" s="415"/>
      <c r="AA43" s="416"/>
      <c r="AB43" s="416"/>
      <c r="AC43" s="416"/>
      <c r="AD43" s="416"/>
      <c r="AE43" s="416"/>
      <c r="AF43" s="416"/>
      <c r="AG43" s="416"/>
      <c r="AH43" s="416"/>
      <c r="AI43" s="416"/>
      <c r="AJ43" s="416"/>
      <c r="AK43" s="416"/>
      <c r="AL43" s="416"/>
      <c r="AM43" s="416"/>
      <c r="AN43" s="416"/>
      <c r="AO43" s="416"/>
      <c r="AP43" s="416"/>
      <c r="AQ43" s="417"/>
      <c r="AR43" s="417"/>
      <c r="AS43" s="417"/>
      <c r="AT43" s="417"/>
      <c r="AU43" s="418"/>
      <c r="AV43" s="418"/>
      <c r="AW43" s="413"/>
      <c r="AX43" s="413"/>
      <c r="AY43" s="413"/>
      <c r="AZ43" s="419"/>
      <c r="BA43" s="663"/>
    </row>
    <row r="45" spans="1:59" s="664" customFormat="1" ht="20.100000000000001" customHeight="1" x14ac:dyDescent="0.15">
      <c r="A45" s="368"/>
      <c r="B45" s="367"/>
      <c r="C45" s="367"/>
      <c r="D45" s="368"/>
      <c r="E45" s="368"/>
      <c r="F45" s="367"/>
      <c r="G45" s="367"/>
      <c r="H45" s="367"/>
      <c r="I45" s="367"/>
      <c r="J45" s="367"/>
      <c r="K45" s="367"/>
      <c r="L45" s="367"/>
      <c r="M45" s="367"/>
      <c r="N45" s="367"/>
      <c r="O45" s="367"/>
      <c r="P45" s="368"/>
      <c r="Q45" s="368"/>
      <c r="R45" s="367"/>
      <c r="S45" s="367"/>
      <c r="T45" s="367"/>
      <c r="U45" s="367"/>
      <c r="V45" s="367"/>
      <c r="W45" s="367"/>
      <c r="X45" s="367"/>
      <c r="Y45" s="367"/>
      <c r="Z45" s="367"/>
      <c r="AA45" s="367"/>
      <c r="AB45" s="367"/>
      <c r="AC45" s="367"/>
      <c r="AD45" s="367"/>
      <c r="AE45" s="367"/>
      <c r="AF45" s="367"/>
      <c r="AG45" s="367"/>
      <c r="AH45" s="367"/>
      <c r="AI45" s="367"/>
      <c r="AJ45" s="367"/>
      <c r="AK45" s="367"/>
      <c r="AL45" s="367"/>
      <c r="AM45" s="367"/>
      <c r="AN45" s="367"/>
      <c r="AO45" s="367"/>
      <c r="AP45" s="367"/>
      <c r="AQ45" s="367"/>
      <c r="AR45" s="367"/>
      <c r="AS45" s="367"/>
      <c r="AT45" s="367"/>
      <c r="AU45" s="367"/>
      <c r="AV45" s="367"/>
      <c r="AW45" s="368"/>
      <c r="AX45" s="368"/>
      <c r="AY45" s="368"/>
      <c r="AZ45" s="368"/>
      <c r="BA45" s="660"/>
      <c r="BB45" s="660"/>
      <c r="BC45" s="660"/>
      <c r="BD45" s="660"/>
      <c r="BE45" s="660"/>
      <c r="BF45" s="660"/>
      <c r="BG45" s="660"/>
    </row>
    <row r="46" spans="1:59" s="664" customFormat="1" ht="20.100000000000001" customHeight="1" x14ac:dyDescent="0.15">
      <c r="A46" s="368"/>
      <c r="B46" s="367"/>
      <c r="C46" s="367"/>
      <c r="D46" s="368"/>
      <c r="E46" s="368"/>
      <c r="F46" s="367"/>
      <c r="G46" s="367"/>
      <c r="H46" s="367"/>
      <c r="I46" s="367"/>
      <c r="J46" s="367"/>
      <c r="K46" s="367"/>
      <c r="L46" s="367"/>
      <c r="M46" s="367"/>
      <c r="N46" s="367"/>
      <c r="O46" s="367"/>
      <c r="P46" s="368"/>
      <c r="Q46" s="368"/>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8"/>
      <c r="AX46" s="368"/>
      <c r="AY46" s="368"/>
      <c r="AZ46" s="368"/>
      <c r="BA46" s="660"/>
      <c r="BB46" s="660"/>
      <c r="BC46" s="660"/>
      <c r="BD46" s="660"/>
      <c r="BE46" s="660"/>
      <c r="BF46" s="660"/>
      <c r="BG46" s="660"/>
    </row>
    <row r="47" spans="1:59" s="664" customFormat="1" ht="20.100000000000001" customHeight="1" x14ac:dyDescent="0.15">
      <c r="A47" s="368"/>
      <c r="B47" s="367"/>
      <c r="C47" s="367"/>
      <c r="D47" s="368"/>
      <c r="E47" s="368"/>
      <c r="F47" s="367"/>
      <c r="G47" s="367"/>
      <c r="H47" s="367"/>
      <c r="I47" s="367"/>
      <c r="J47" s="367"/>
      <c r="K47" s="367"/>
      <c r="L47" s="367"/>
      <c r="M47" s="367"/>
      <c r="N47" s="367"/>
      <c r="O47" s="367"/>
      <c r="P47" s="368"/>
      <c r="Q47" s="368"/>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8"/>
      <c r="AX47" s="368"/>
      <c r="AY47" s="368"/>
      <c r="AZ47" s="368"/>
      <c r="BA47" s="660"/>
      <c r="BB47" s="660"/>
      <c r="BC47" s="660"/>
      <c r="BD47" s="660"/>
      <c r="BE47" s="660"/>
      <c r="BF47" s="660"/>
      <c r="BG47" s="660"/>
    </row>
    <row r="48" spans="1:59" s="664" customFormat="1" ht="27" customHeight="1" x14ac:dyDescent="0.15">
      <c r="A48" s="368"/>
      <c r="B48" s="367"/>
      <c r="C48" s="367"/>
      <c r="D48" s="368"/>
      <c r="E48" s="368"/>
      <c r="F48" s="367"/>
      <c r="G48" s="367"/>
      <c r="H48" s="367"/>
      <c r="I48" s="367"/>
      <c r="J48" s="367"/>
      <c r="K48" s="367"/>
      <c r="L48" s="367"/>
      <c r="M48" s="367"/>
      <c r="N48" s="367"/>
      <c r="O48" s="367"/>
      <c r="P48" s="368"/>
      <c r="Q48" s="368"/>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8"/>
      <c r="AX48" s="368"/>
      <c r="AY48" s="368"/>
      <c r="AZ48" s="368"/>
      <c r="BA48" s="660"/>
      <c r="BB48" s="660"/>
      <c r="BC48" s="660"/>
      <c r="BD48" s="660"/>
      <c r="BE48" s="660"/>
      <c r="BF48" s="660"/>
      <c r="BG48" s="660"/>
    </row>
    <row r="49" spans="1:59" s="664" customFormat="1" ht="20.100000000000001" customHeight="1" x14ac:dyDescent="0.15">
      <c r="A49" s="368"/>
      <c r="B49" s="367"/>
      <c r="C49" s="367"/>
      <c r="D49" s="368"/>
      <c r="E49" s="368"/>
      <c r="F49" s="367"/>
      <c r="G49" s="367"/>
      <c r="H49" s="367"/>
      <c r="I49" s="367"/>
      <c r="J49" s="367"/>
      <c r="K49" s="367"/>
      <c r="L49" s="367"/>
      <c r="M49" s="367"/>
      <c r="N49" s="367"/>
      <c r="O49" s="367"/>
      <c r="P49" s="368"/>
      <c r="Q49" s="368"/>
      <c r="R49" s="367"/>
      <c r="S49" s="367"/>
      <c r="T49" s="367"/>
      <c r="U49" s="367"/>
      <c r="V49" s="367"/>
      <c r="W49" s="367"/>
      <c r="X49" s="367"/>
      <c r="Y49" s="367"/>
      <c r="Z49" s="367"/>
      <c r="AA49" s="367"/>
      <c r="AB49" s="367"/>
      <c r="AC49" s="367"/>
      <c r="AD49" s="367"/>
      <c r="AE49" s="367"/>
      <c r="AF49" s="367"/>
      <c r="AG49" s="367"/>
      <c r="AH49" s="367"/>
      <c r="AI49" s="367"/>
      <c r="AJ49" s="367"/>
      <c r="AK49" s="367"/>
      <c r="AL49" s="367"/>
      <c r="AM49" s="367"/>
      <c r="AN49" s="367"/>
      <c r="AO49" s="367"/>
      <c r="AP49" s="367"/>
      <c r="AQ49" s="367"/>
      <c r="AR49" s="367"/>
      <c r="AS49" s="367"/>
      <c r="AT49" s="367"/>
      <c r="AU49" s="367"/>
      <c r="AV49" s="367"/>
      <c r="AW49" s="368"/>
      <c r="AX49" s="368"/>
      <c r="AY49" s="368"/>
      <c r="AZ49" s="368"/>
      <c r="BA49" s="660"/>
      <c r="BB49" s="660"/>
      <c r="BC49" s="660"/>
      <c r="BD49" s="660"/>
      <c r="BE49" s="660"/>
      <c r="BF49" s="660"/>
      <c r="BG49" s="660"/>
    </row>
    <row r="50" spans="1:59" s="664" customFormat="1" ht="20.100000000000001" customHeight="1" x14ac:dyDescent="0.15">
      <c r="A50" s="368"/>
      <c r="B50" s="367"/>
      <c r="C50" s="367"/>
      <c r="D50" s="368"/>
      <c r="E50" s="368"/>
      <c r="F50" s="367"/>
      <c r="G50" s="367"/>
      <c r="H50" s="367"/>
      <c r="I50" s="367"/>
      <c r="J50" s="367"/>
      <c r="K50" s="367"/>
      <c r="L50" s="367"/>
      <c r="M50" s="367"/>
      <c r="N50" s="367"/>
      <c r="O50" s="367"/>
      <c r="P50" s="368"/>
      <c r="Q50" s="368"/>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8"/>
      <c r="AX50" s="368"/>
      <c r="AY50" s="368"/>
      <c r="AZ50" s="368"/>
      <c r="BA50" s="660"/>
      <c r="BB50" s="660"/>
      <c r="BC50" s="660"/>
      <c r="BD50" s="660"/>
      <c r="BE50" s="660"/>
      <c r="BF50" s="660"/>
      <c r="BG50" s="660"/>
    </row>
    <row r="51" spans="1:59" s="664" customFormat="1" ht="20.100000000000001" customHeight="1" x14ac:dyDescent="0.15">
      <c r="A51" s="368"/>
      <c r="B51" s="367"/>
      <c r="C51" s="367"/>
      <c r="D51" s="368"/>
      <c r="E51" s="368"/>
      <c r="F51" s="367"/>
      <c r="G51" s="367"/>
      <c r="H51" s="367"/>
      <c r="I51" s="367"/>
      <c r="J51" s="367"/>
      <c r="K51" s="367"/>
      <c r="L51" s="367"/>
      <c r="M51" s="367"/>
      <c r="N51" s="367"/>
      <c r="O51" s="367"/>
      <c r="P51" s="368"/>
      <c r="Q51" s="368"/>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8"/>
      <c r="AX51" s="368"/>
      <c r="AY51" s="368"/>
      <c r="AZ51" s="368"/>
      <c r="BA51" s="660"/>
      <c r="BB51" s="660"/>
      <c r="BC51" s="660"/>
      <c r="BD51" s="660"/>
      <c r="BE51" s="660"/>
      <c r="BF51" s="660"/>
      <c r="BG51" s="660"/>
    </row>
  </sheetData>
  <sheetProtection sheet="1" formatCells="0" formatColumns="0" formatRows="0" insertRows="0" deleteColumns="0" selectLockedCells="1" autoFilter="0" pivotTables="0"/>
  <mergeCells count="61">
    <mergeCell ref="B15:C15"/>
    <mergeCell ref="B13:C13"/>
    <mergeCell ref="AW18:AY18"/>
    <mergeCell ref="Q18:Q20"/>
    <mergeCell ref="O18:O19"/>
    <mergeCell ref="R18:S18"/>
    <mergeCell ref="U18:Z18"/>
    <mergeCell ref="AA18:AC18"/>
    <mergeCell ref="AE18:AG18"/>
    <mergeCell ref="J18:J20"/>
    <mergeCell ref="K18:K20"/>
    <mergeCell ref="L18:L19"/>
    <mergeCell ref="M18:M19"/>
    <mergeCell ref="N18:N19"/>
    <mergeCell ref="F16:I16"/>
    <mergeCell ref="AI18:AK18"/>
    <mergeCell ref="AZ18:AZ20"/>
    <mergeCell ref="S19:S20"/>
    <mergeCell ref="T19:T20"/>
    <mergeCell ref="AW19:AW20"/>
    <mergeCell ref="AX19:AY19"/>
    <mergeCell ref="AM18:AO18"/>
    <mergeCell ref="AQ18:AQ20"/>
    <mergeCell ref="AR18:AR20"/>
    <mergeCell ref="AS18:AS20"/>
    <mergeCell ref="AU18:AU20"/>
    <mergeCell ref="AV18:AV20"/>
    <mergeCell ref="AW16:AY16"/>
    <mergeCell ref="L17:O17"/>
    <mergeCell ref="P17:T17"/>
    <mergeCell ref="U17:Z17"/>
    <mergeCell ref="AA17:AP17"/>
    <mergeCell ref="AW17:AZ17"/>
    <mergeCell ref="AQ17:AS17"/>
    <mergeCell ref="AT17:AV17"/>
    <mergeCell ref="W13:W14"/>
    <mergeCell ref="X13:X14"/>
    <mergeCell ref="Y13:Y14"/>
    <mergeCell ref="B17:B20"/>
    <mergeCell ref="C17:C20"/>
    <mergeCell ref="D17:E17"/>
    <mergeCell ref="F17:I17"/>
    <mergeCell ref="J17:K17"/>
    <mergeCell ref="D18:D20"/>
    <mergeCell ref="F18:F20"/>
    <mergeCell ref="G18:G20"/>
    <mergeCell ref="H18:H20"/>
    <mergeCell ref="I18:I20"/>
    <mergeCell ref="E18:E20"/>
    <mergeCell ref="P18:P20"/>
    <mergeCell ref="B14:C14"/>
    <mergeCell ref="Q9:Q10"/>
    <mergeCell ref="G10:I10"/>
    <mergeCell ref="G11:I11"/>
    <mergeCell ref="G13:I13"/>
    <mergeCell ref="L13:N13"/>
    <mergeCell ref="G8:I8"/>
    <mergeCell ref="D12:E12"/>
    <mergeCell ref="G12:I12"/>
    <mergeCell ref="G9:I9"/>
    <mergeCell ref="P9:P10"/>
  </mergeCells>
  <phoneticPr fontId="3"/>
  <conditionalFormatting sqref="P22:P41">
    <cfRule type="expression" dxfId="15" priority="16">
      <formula>P22&lt;L22</formula>
    </cfRule>
  </conditionalFormatting>
  <conditionalFormatting sqref="Q22:Q41">
    <cfRule type="expression" dxfId="14" priority="15">
      <formula>#REF!&lt;Q22</formula>
    </cfRule>
  </conditionalFormatting>
  <conditionalFormatting sqref="AT22:AT41">
    <cfRule type="expression" dxfId="13" priority="14">
      <formula>AND(D22&lt;&gt;"",AT22="")</formula>
    </cfRule>
  </conditionalFormatting>
  <conditionalFormatting sqref="B22:AV41 AX22:AZ41">
    <cfRule type="expression" dxfId="12" priority="13">
      <formula>$AU22&lt;&gt;""</formula>
    </cfRule>
  </conditionalFormatting>
  <conditionalFormatting sqref="B22:N41 P22:AV41 AX22:AY41">
    <cfRule type="expression" dxfId="11" priority="17">
      <formula>$B22="フェローシップ型"</formula>
    </cfRule>
    <cfRule type="expression" dxfId="10" priority="18">
      <formula>OR($AT22="採用終了",$AT22="辞退")</formula>
    </cfRule>
    <cfRule type="expression" dxfId="9" priority="19">
      <formula>AND($B22="雇用",$J22="RPD")</formula>
    </cfRule>
    <cfRule type="expression" dxfId="8" priority="20">
      <formula>AND($B22="雇用",$J22="CPD")</formula>
    </cfRule>
  </conditionalFormatting>
  <conditionalFormatting sqref="O22:O41">
    <cfRule type="expression" dxfId="7" priority="9">
      <formula>$B22="フェローシップ型"</formula>
    </cfRule>
    <cfRule type="expression" dxfId="6" priority="10">
      <formula>OR($AT22="採用終了",$AT22="辞退")</formula>
    </cfRule>
    <cfRule type="expression" dxfId="5" priority="11">
      <formula>AND($B22="雇用",$J22="RPD")</formula>
    </cfRule>
    <cfRule type="expression" dxfId="4" priority="12">
      <formula>AND($B22="雇用",$J22="CPD")</formula>
    </cfRule>
  </conditionalFormatting>
  <conditionalFormatting sqref="AW22:AW41">
    <cfRule type="expression" dxfId="3" priority="1">
      <formula>$B22="フェローシップ型"</formula>
    </cfRule>
    <cfRule type="expression" dxfId="2" priority="2">
      <formula>OR($AT22="採用終了",$AT22="辞退")</formula>
    </cfRule>
    <cfRule type="expression" dxfId="1" priority="3">
      <formula>AND($B22="雇用",$J22="RPD")</formula>
    </cfRule>
    <cfRule type="expression" dxfId="0" priority="4">
      <formula>AND($B22="雇用",$J22="CPD")</formula>
    </cfRule>
  </conditionalFormatting>
  <dataValidations count="18">
    <dataValidation type="list" allowBlank="1" showInputMessage="1" showErrorMessage="1" sqref="AV22:AV41" xr:uid="{8042BEB6-022F-4AE5-9AEF-F7A0E939BBDB}">
      <formula1>$AV$7:$AV$15</formula1>
    </dataValidation>
    <dataValidation type="list" allowBlank="1" showInputMessage="1" showErrorMessage="1" sqref="AT22:AT41" xr:uid="{0988972F-43DC-4B5E-A73B-A13BEF357409}">
      <formula1>$AT$7:$AT$11</formula1>
    </dataValidation>
    <dataValidation type="list" allowBlank="1" showInputMessage="1" showErrorMessage="1" sqref="AW43" xr:uid="{2D597074-A7E0-4358-A751-6F238CA1F78D}">
      <formula1>"有,無"</formula1>
    </dataValidation>
    <dataValidation type="list" allowBlank="1" showInputMessage="1" showErrorMessage="1" sqref="AU22:AU41 AW22:AW40" xr:uid="{3351ABB8-8AB4-4168-A62D-168B301CFD40}">
      <formula1>"有"</formula1>
    </dataValidation>
    <dataValidation type="list" allowBlank="1" showInputMessage="1" showErrorMessage="1" sqref="J43" xr:uid="{636CBE41-947D-4CFD-8E8E-D13D8534FE1A}">
      <formula1>"PD,RPD,CPD"</formula1>
    </dataValidation>
    <dataValidation type="whole" imeMode="off" allowBlank="1" showInputMessage="1" showErrorMessage="1" error="特別研究員-PD等の年度受付番号（9桁）を入力してください。" sqref="D22:D41" xr:uid="{3718B6F7-401C-49EB-B868-69DC30B58CCA}">
      <formula1>200000000</formula1>
      <formula2>300000000</formula2>
    </dataValidation>
    <dataValidation type="list" allowBlank="1" showInputMessage="1" showErrorMessage="1" sqref="AW41" xr:uid="{CA3F4F34-52DA-4AB3-AC4E-679F796D824F}">
      <formula1>"新規雇用,雇用継続中,採用終了,辞退,受入研究機関移動,雇用関係なし"</formula1>
    </dataValidation>
    <dataValidation type="list" allowBlank="1" showInputMessage="1" showErrorMessage="1" prompt="採用資格を選択してください" sqref="J22:J41" xr:uid="{2A1F831C-9D0E-4A2A-AA49-04ED460A63BC}">
      <formula1>"PD,RPD,CPD"</formula1>
    </dataValidation>
    <dataValidation type="list" allowBlank="1" showInputMessage="1" showErrorMessage="1" sqref="AD18 AH18 AL18 AP18" xr:uid="{DB62449C-1489-4D86-B5EA-3C15E349FC8D}">
      <formula1>"請求予定額,実績額"</formula1>
    </dataValidation>
    <dataValidation type="list" allowBlank="1" showInputMessage="1" showErrorMessage="1" sqref="E10" xr:uid="{EA2511BB-F44C-4871-9455-3606FE665A3C}">
      <formula1>"【様式１】交付申請書　提出時,【様式3】第１四半期雇用支援金概算払請求書　提出時,【様式3】第２四半期雇用支援金概算払請求書　提出時,【様式3】第３四半期雇用支援金概算払請求書　提出時,【様式3】第４四半期雇用支援金概算払請求書　提出時,【様式5】変更交付申請書　提出時,【様式8】実施状況報告書　提出時,【様式9】実績報告書　提出時,【様式10】交付内容変更届　提出時"</formula1>
    </dataValidation>
    <dataValidation imeMode="off" allowBlank="1" showInputMessage="1" showErrorMessage="1" sqref="AM22:AO41 AI22:AK41 AE22:AG41 AA22:AC41 L8:L11 P9:P10 W22:X41 E9:F9 S10:V10 W13:W14 F12:F14 E13:E14" xr:uid="{9805F0FD-8367-4BBB-B17B-B1BFB1FC07FC}"/>
    <dataValidation type="date" imeMode="off" operator="greaterThanOrEqual" allowBlank="1" showInputMessage="1" showErrorMessage="1" promptTitle="入力時注意" sqref="L22:L41" xr:uid="{8CB186B0-F008-43D9-B7DE-E1ECB45B388F}">
      <formula1>40179</formula1>
    </dataValidation>
    <dataValidation type="list" allowBlank="1" showInputMessage="1" showErrorMessage="1" sqref="B22:B41" xr:uid="{5FBD0E1B-D130-4C98-BB10-A3B30A7C281D}">
      <formula1>"雇用,フェローシップ型"</formula1>
    </dataValidation>
    <dataValidation type="list" allowBlank="1" showErrorMessage="1" sqref="AW22:AW41" xr:uid="{969A9469-95D3-44D8-B574-E94F07F668CD}">
      <formula1>"有"</formula1>
    </dataValidation>
    <dataValidation imeMode="off" allowBlank="1" showInputMessage="1" showErrorMessage="1" prompt="複数の期間がある場合は備考欄に入力してください" sqref="AX22:AY41" xr:uid="{75B2FB3B-BD76-4F43-A15E-9CB056A419DE}"/>
    <dataValidation imeMode="on" allowBlank="1" showInputMessage="1" showErrorMessage="1" sqref="E22:F41" xr:uid="{0282F898-823D-48C0-A394-F12AFBB81544}"/>
    <dataValidation imeMode="off" allowBlank="1" showInputMessage="1" showErrorMessage="1" prompt="初期設定では交付申請額が表示されます。もし交付申請額と交付決定額に差がある場合には修正し、正しい交付決定額を記入してください。" sqref="Q9:Q10" xr:uid="{A3BD6E1C-F910-46FF-A313-B2B5F0899554}"/>
    <dataValidation type="date" imeMode="off" operator="greaterThanOrEqual" allowBlank="1" showInputMessage="1" showErrorMessage="1" sqref="P22:Q41" xr:uid="{70479242-AD07-4129-B03F-6B2AFD0BE335}">
      <formula1>43831</formula1>
    </dataValidation>
  </dataValidations>
  <printOptions horizontalCentered="1"/>
  <pageMargins left="3.937007874015748E-2" right="3.937007874015748E-2" top="0.55118110236220474" bottom="0.55118110236220474" header="0.31496062992125984" footer="0.31496062992125984"/>
  <pageSetup paperSize="8" scale="26" fitToHeight="0" orientation="landscape" cellComments="asDisplayed" r:id="rId1"/>
  <headerFooter alignWithMargins="0">
    <oddHeader xml:space="preserve">&amp;R
</oddHead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（作成要領）【別紙】雇用対象者リスト_令和6年度</vt:lpstr>
      <vt:lpstr>（入力用様式）【別紙】雇用対象者リスト_令和6年度</vt:lpstr>
      <vt:lpstr>'（作成要領）【別紙】雇用対象者リスト_令和6年度'!Print_Area</vt:lpstr>
      <vt:lpstr>'（入力用様式）【別紙】雇用対象者リスト_令和6年度'!Print_Area</vt:lpstr>
      <vt:lpstr>'（作成要領）【別紙】雇用対象者リスト_令和6年度'!Print_Titles</vt:lpstr>
      <vt:lpstr>'（入力用様式）【別紙】雇用対象者リスト_令和6年度'!Print_Titles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独立行政法人　日本学術振興会</dc:creator>
  <cp:lastModifiedBy>独立行政法人　日本学術振興会</cp:lastModifiedBy>
  <cp:lastPrinted>2024-01-31T00:04:26Z</cp:lastPrinted>
  <dcterms:created xsi:type="dcterms:W3CDTF">2024-01-19T07:00:27Z</dcterms:created>
  <dcterms:modified xsi:type="dcterms:W3CDTF">2024-02-16T05:07:04Z</dcterms:modified>
</cp:coreProperties>
</file>